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32420361-EE9F-4D88-97EE-6F82CCE2EE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SRED.RADA 2023." sheetId="8" r:id="rId1"/>
    <sheet name="NASLOVNA" sheetId="10" r:id="rId2"/>
  </sheets>
  <definedNames>
    <definedName name="_xlnm.Print_Area" localSheetId="0">'PLAN NABAVE SRED.RADA 2023.'!$A$1:$L$70</definedName>
    <definedName name="_xlnm.Print_Titles" localSheetId="0">'PLAN NABAVE SRED.RADA 2023.'!$10:$12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8" l="1"/>
  <c r="K54" i="8"/>
  <c r="I63" i="8"/>
  <c r="J27" i="8"/>
  <c r="K27" i="8" s="1"/>
  <c r="J22" i="8"/>
  <c r="J23" i="8"/>
  <c r="J24" i="8"/>
  <c r="J25" i="8"/>
  <c r="J26" i="8"/>
  <c r="J28" i="8"/>
  <c r="J29" i="8"/>
  <c r="J32" i="8"/>
  <c r="J33" i="8"/>
  <c r="J34" i="8"/>
  <c r="J35" i="8"/>
  <c r="J36" i="8"/>
  <c r="J37" i="8"/>
  <c r="J38" i="8"/>
  <c r="J39" i="8"/>
  <c r="J40" i="8"/>
  <c r="J41" i="8"/>
  <c r="J42" i="8"/>
  <c r="J21" i="8"/>
  <c r="K53" i="8" l="1"/>
  <c r="J47" i="8" l="1"/>
  <c r="K47" i="8" s="1"/>
  <c r="J48" i="8"/>
  <c r="K48" i="8" s="1"/>
  <c r="J49" i="8"/>
  <c r="K49" i="8" s="1"/>
  <c r="J46" i="8"/>
  <c r="K46" i="8" s="1"/>
  <c r="K22" i="8"/>
  <c r="K23" i="8"/>
  <c r="K24" i="8"/>
  <c r="K25" i="8"/>
  <c r="K26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21" i="8"/>
  <c r="K16" i="8"/>
  <c r="K15" i="8"/>
  <c r="J17" i="8"/>
  <c r="J14" i="8"/>
  <c r="J54" i="8"/>
  <c r="F42" i="8"/>
  <c r="G42" i="8" s="1"/>
  <c r="F22" i="8"/>
  <c r="G22" i="8" s="1"/>
  <c r="F29" i="8"/>
  <c r="G29" i="8" s="1"/>
  <c r="G53" i="8"/>
  <c r="G54" i="8" s="1"/>
  <c r="G49" i="8"/>
  <c r="F28" i="8"/>
  <c r="G28" i="8" s="1"/>
  <c r="F16" i="8"/>
  <c r="G16" i="8" s="1"/>
  <c r="K28" i="8" l="1"/>
  <c r="K17" i="8"/>
  <c r="K14" i="8"/>
  <c r="K29" i="8"/>
  <c r="F41" i="8"/>
  <c r="F39" i="8"/>
  <c r="F26" i="8"/>
  <c r="F25" i="8"/>
  <c r="F24" i="8"/>
  <c r="K62" i="8" l="1"/>
  <c r="K63" i="8"/>
  <c r="G25" i="8"/>
  <c r="G26" i="8"/>
  <c r="G39" i="8"/>
  <c r="G24" i="8"/>
  <c r="G41" i="8"/>
  <c r="F54" i="8"/>
  <c r="F48" i="8"/>
  <c r="F47" i="8"/>
  <c r="F46" i="8"/>
  <c r="F40" i="8"/>
  <c r="F38" i="8"/>
  <c r="F37" i="8"/>
  <c r="F36" i="8"/>
  <c r="F35" i="8"/>
  <c r="F34" i="8"/>
  <c r="F33" i="8"/>
  <c r="F32" i="8"/>
  <c r="F31" i="8"/>
  <c r="F30" i="8"/>
  <c r="F23" i="8"/>
  <c r="F21" i="8"/>
  <c r="F17" i="8"/>
  <c r="F14" i="8"/>
  <c r="F15" i="8"/>
  <c r="G17" i="8" l="1"/>
  <c r="G31" i="8"/>
  <c r="G35" i="8"/>
  <c r="G40" i="8"/>
  <c r="G21" i="8"/>
  <c r="G32" i="8"/>
  <c r="G36" i="8"/>
  <c r="G46" i="8"/>
  <c r="K50" i="8"/>
  <c r="G23" i="8"/>
  <c r="G33" i="8"/>
  <c r="G37" i="8"/>
  <c r="G47" i="8"/>
  <c r="G14" i="8"/>
  <c r="G30" i="8"/>
  <c r="G34" i="8"/>
  <c r="G48" i="8"/>
  <c r="G38" i="8"/>
  <c r="F43" i="8"/>
  <c r="E63" i="8"/>
  <c r="G63" i="8" s="1"/>
  <c r="G15" i="8"/>
  <c r="F18" i="8"/>
  <c r="E64" i="8"/>
  <c r="G64" i="8" s="1"/>
  <c r="F50" i="8"/>
  <c r="F57" i="8" l="1"/>
  <c r="E65" i="8" s="1"/>
  <c r="G62" i="8"/>
  <c r="K64" i="8"/>
  <c r="G18" i="8"/>
  <c r="G43" i="8"/>
  <c r="J43" i="8"/>
  <c r="K18" i="8"/>
  <c r="J18" i="8"/>
  <c r="G50" i="8"/>
  <c r="J50" i="8"/>
  <c r="K43" i="8"/>
  <c r="G57" i="8" l="1"/>
  <c r="G65" i="8" s="1"/>
  <c r="J57" i="8"/>
  <c r="K65" i="8"/>
  <c r="E61" i="8"/>
  <c r="G61" i="8" s="1"/>
  <c r="I65" i="8" l="1"/>
  <c r="I61" i="8" l="1"/>
  <c r="K61" i="8" s="1"/>
</calcChain>
</file>

<file path=xl/sharedStrings.xml><?xml version="1.0" encoding="utf-8"?>
<sst xmlns="http://schemas.openxmlformats.org/spreadsheetml/2006/main" count="142" uniqueCount="100">
  <si>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</si>
  <si>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</si>
  <si>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</si>
  <si>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</si>
  <si>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</si>
  <si>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</si>
  <si>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</si>
  <si>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</si>
  <si>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</si>
  <si>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</si>
  <si>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</si>
  <si>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</si>
  <si>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</si>
  <si>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</si>
  <si>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</si>
  <si>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</si>
  <si>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</si>
  <si>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</si>
  <si>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</si>
  <si>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</si>
  <si>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</si>
  <si>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</si>
  <si>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</si>
  <si>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</si>
  <si>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</si>
  <si>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</si>
  <si>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</si>
  <si>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</si>
  <si>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</si>
  <si>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</si>
  <si>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</si>
  <si>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</si>
  <si>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</si>
  <si>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</si>
  <si>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</si>
  <si>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</si>
  <si>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</si>
  <si>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</si>
  <si>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</si>
  <si>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</si>
  <si>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</si>
  <si>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</si>
  <si>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</si>
  <si>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</si>
  <si>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</si>
  <si>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</si>
  <si>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Zamjena / parkirna služba</t>
  </si>
  <si>
    <t>Pocinčani kontejneri 1100 l za komunalni otpad</t>
  </si>
  <si>
    <t>PE posude za komunalni otpad 120l (zelene)</t>
  </si>
  <si>
    <t>Zamjenski poklopci za PEHD posude (120L, 1100 L)</t>
  </si>
  <si>
    <t>3</t>
  </si>
  <si>
    <t>Novo / nova poslovna zgrada Industrijska ul.</t>
  </si>
  <si>
    <t xml:space="preserve">Motorna pila </t>
  </si>
  <si>
    <t>Zamjena / gospodarenje otpadom / javna higijena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</si>
  <si>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</si>
  <si>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</si>
  <si>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</si>
  <si>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</si>
  <si>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</si>
  <si>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</si>
  <si>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</si>
  <si>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</si>
  <si>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</si>
  <si>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</si>
  <si>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</si>
  <si>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</si>
  <si>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</si>
  <si>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</si>
  <si>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</si>
  <si>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</si>
  <si>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>Kišna odijela</t>
  </si>
  <si>
    <t>Ručni čitač barkoda</t>
  </si>
  <si>
    <t>Fotokopirni uređaj Industrijska ulica</t>
  </si>
  <si>
    <t>PROCIJENJENA VRIJEDNOST /Eur/</t>
  </si>
  <si>
    <t>Komunalno vozilo navlakač kontejnera s dizalicom</t>
  </si>
  <si>
    <t>Novo - gospodarenje otpadom, integrativna radionica</t>
  </si>
  <si>
    <t>Rolo prikolica</t>
  </si>
  <si>
    <t>Kombi vozilo dvostruka kabina stražnji kiper</t>
  </si>
  <si>
    <t>Press kontejner 10m3</t>
  </si>
  <si>
    <t>Košarice za otpad</t>
  </si>
  <si>
    <t>Pocinčani kontejneri 1100 l s plavim poklopcem za papir</t>
  </si>
  <si>
    <t>Oplate za izgradnju grobnica</t>
  </si>
  <si>
    <t>Novo / izgradnja grobljanskih objekata</t>
  </si>
  <si>
    <t>PROCIJENJENO / EUR /</t>
  </si>
  <si>
    <t>Novo - integrativna radionica</t>
  </si>
  <si>
    <t>Zavod za vještačenje, profesionalnu rehabilitaciju i zapošaljavanje osoba s invaliditetom</t>
  </si>
  <si>
    <t>4</t>
  </si>
  <si>
    <t>I. REBALANS PLANA NABAVE</t>
  </si>
  <si>
    <t>PROCIJENJENA  JEDINIČNA NABAVNA CIJENA /EUR/</t>
  </si>
  <si>
    <t>PROCIJENJENA VRIJEDNOST /EUR/</t>
  </si>
  <si>
    <t>PROCIJENJENA VRIJEDNOST /KN/</t>
  </si>
  <si>
    <t>Požega, rujan 2023. g.</t>
  </si>
  <si>
    <t>I. REBALANS PLANA NABAVE SREDSTAVA RADA 2023.</t>
  </si>
  <si>
    <t>PE posude 240 l za biootpad – smeđa</t>
  </si>
  <si>
    <t>U Požegi, 19.09.2023. g.</t>
  </si>
  <si>
    <t>I. REBALANS PLANA NABAVE SREDSTAVA RADA ZA 2023. GODINU</t>
  </si>
  <si>
    <t>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</si>
  <si>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PROCIJENJENO  / EUR /</t>
  </si>
  <si>
    <t>PROCIJENJENO / KN /</t>
  </si>
  <si>
    <t>Fond za zaštitu okoliša i energetsku učinkovitost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</si>
</sst>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5" fillId="1" borderId="2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3" fontId="22" fillId="0" borderId="5" xfId="0" applyNumberFormat="1" applyFont="1" applyBorder="1" applyAlignment="1">
      <alignment vertical="center" wrapText="1"/>
    </xf>
    <xf numFmtId="3" fontId="8" fillId="2" borderId="5" xfId="0" applyNumberFormat="1" applyFont="1" applyFill="1" applyBorder="1" applyAlignment="1" applyProtection="1">
      <alignment vertical="center" wrapText="1"/>
      <protection locked="0" hidden="1"/>
    </xf>
    <xf numFmtId="3" fontId="21" fillId="0" borderId="5" xfId="0" applyNumberFormat="1" applyFont="1" applyBorder="1" applyAlignment="1">
      <alignment vertical="center" wrapText="1"/>
    </xf>
    <xf numFmtId="3" fontId="8" fillId="2" borderId="5" xfId="0" applyNumberFormat="1" applyFont="1" applyFill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3" fontId="8" fillId="2" borderId="5" xfId="0" applyNumberFormat="1" applyFont="1" applyFill="1" applyBorder="1" applyAlignment="1" applyProtection="1">
      <alignment vertical="center"/>
      <protection locked="0" hidden="1"/>
    </xf>
    <xf numFmtId="0" fontId="20" fillId="4" borderId="5" xfId="0" applyFont="1" applyFill="1" applyBorder="1" applyAlignment="1">
      <alignment horizontal="right" vertical="center"/>
    </xf>
    <xf numFmtId="3" fontId="8" fillId="1" borderId="5" xfId="0" applyNumberFormat="1" applyFont="1" applyFill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8" fillId="1" borderId="5" xfId="0" applyNumberFormat="1" applyFont="1" applyFill="1" applyBorder="1" applyAlignment="1">
      <alignment horizontal="right" vertical="center"/>
    </xf>
    <xf numFmtId="3" fontId="19" fillId="5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3" fontId="22" fillId="0" borderId="7" xfId="0" applyNumberFormat="1" applyFont="1" applyBorder="1" applyAlignment="1" applyProtection="1">
      <alignment vertical="center" wrapText="1"/>
      <protection locked="0" hidden="1"/>
    </xf>
    <xf numFmtId="3" fontId="8" fillId="2" borderId="7" xfId="0" applyNumberFormat="1" applyFont="1" applyFill="1" applyBorder="1" applyAlignment="1" applyProtection="1">
      <alignment vertical="center" wrapText="1"/>
      <protection locked="0" hidden="1"/>
    </xf>
    <xf numFmtId="3" fontId="21" fillId="0" borderId="7" xfId="0" applyNumberFormat="1" applyFont="1" applyBorder="1" applyAlignment="1" applyProtection="1">
      <alignment vertical="center" wrapText="1"/>
      <protection locked="0" hidden="1"/>
    </xf>
    <xf numFmtId="3" fontId="20" fillId="0" borderId="7" xfId="0" applyNumberFormat="1" applyFont="1" applyBorder="1" applyAlignment="1" applyProtection="1">
      <alignment vertical="center" wrapText="1"/>
      <protection locked="0" hidden="1"/>
    </xf>
    <xf numFmtId="3" fontId="8" fillId="2" borderId="7" xfId="0" applyNumberFormat="1" applyFont="1" applyFill="1" applyBorder="1" applyAlignment="1" applyProtection="1">
      <alignment vertical="center"/>
      <protection locked="0" hidden="1"/>
    </xf>
    <xf numFmtId="3" fontId="20" fillId="4" borderId="7" xfId="0" applyNumberFormat="1" applyFont="1" applyFill="1" applyBorder="1" applyAlignment="1" applyProtection="1">
      <alignment vertical="center"/>
      <protection locked="0" hidden="1"/>
    </xf>
    <xf numFmtId="3" fontId="8" fillId="1" borderId="7" xfId="0" applyNumberFormat="1" applyFont="1" applyFill="1" applyBorder="1" applyAlignment="1" applyProtection="1">
      <alignment vertical="center"/>
      <protection locked="0" hidden="1"/>
    </xf>
    <xf numFmtId="3" fontId="8" fillId="1" borderId="7" xfId="0" applyNumberFormat="1" applyFont="1" applyFill="1" applyBorder="1" applyAlignment="1" applyProtection="1">
      <alignment horizontal="right" vertical="center"/>
      <protection locked="0" hidden="1"/>
    </xf>
    <xf numFmtId="3" fontId="19" fillId="5" borderId="7" xfId="0" applyNumberFormat="1" applyFont="1" applyFill="1" applyBorder="1" applyAlignment="1" applyProtection="1">
      <alignment horizontal="right" vertical="center"/>
      <protection locked="0" hidden="1"/>
    </xf>
    <xf numFmtId="3" fontId="1" fillId="0" borderId="7" xfId="0" applyNumberFormat="1" applyFont="1" applyBorder="1" applyAlignment="1">
      <alignment vertical="center"/>
    </xf>
    <xf numFmtId="3" fontId="15" fillId="1" borderId="7" xfId="0" applyNumberFormat="1" applyFont="1" applyFill="1" applyBorder="1" applyAlignment="1">
      <alignment horizontal="center" vertical="center" wrapText="1"/>
    </xf>
    <xf numFmtId="3" fontId="25" fillId="1" borderId="7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6" fillId="3" borderId="0" xfId="0" applyFont="1" applyFill="1" applyAlignment="1">
      <alignment vertical="center"/>
    </xf>
    <xf numFmtId="0" fontId="23" fillId="0" borderId="0" xfId="0" applyFont="1"/>
    <xf numFmtId="4" fontId="2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5" fillId="1" borderId="5" xfId="0" applyNumberFormat="1" applyFont="1" applyFill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5" fillId="1" borderId="5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7"/>
  <sheetViews>
    <sheetView tabSelected="1" topLeftCell="A41" zoomScaleNormal="100" workbookViewId="0">
      <selection activeCell="J50" sqref="J50"/>
    </sheetView>
  </sheetViews>
  <sheetFormatPr defaultColWidth="9.140625" defaultRowHeight="12.75" x14ac:dyDescent="0.2"/>
  <cols>
    <col min="1" max="1" width="4.140625" style="2" customWidth="1"/>
    <col min="2" max="2" width="39.57031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12.42578125" style="4" customWidth="1"/>
    <col min="8" max="8" width="7.5703125" style="2" customWidth="1"/>
    <col min="9" max="9" width="11.140625" style="4" customWidth="1"/>
    <col min="10" max="10" width="11.42578125" style="4" customWidth="1"/>
    <col min="11" max="11" width="12.42578125" style="4" customWidth="1"/>
    <col min="12" max="12" width="23.5703125" style="4" customWidth="1"/>
    <col min="13" max="13" width="11.7109375" style="2" customWidth="1"/>
    <col min="14" max="15" width="11.5703125" style="15" customWidth="1"/>
    <col min="16" max="16" width="11.5703125" style="2" customWidth="1"/>
    <col min="17" max="16384" width="9.140625" style="2"/>
  </cols>
  <sheetData>
    <row r="1" spans="1:19" s="45" customFormat="1" ht="11.1" customHeight="1" x14ac:dyDescent="0.2">
      <c r="A1" s="40"/>
      <c r="B1" s="41"/>
      <c r="C1" s="42"/>
      <c r="D1" s="43"/>
      <c r="E1" s="44"/>
      <c r="F1" s="44"/>
      <c r="G1" s="44"/>
      <c r="H1" s="43"/>
      <c r="I1" s="44"/>
      <c r="J1" s="44"/>
      <c r="K1" s="44"/>
      <c r="L1" s="44"/>
      <c r="N1" s="46"/>
      <c r="O1" s="46"/>
    </row>
    <row r="2" spans="1:19" s="45" customFormat="1" ht="11.1" customHeight="1" x14ac:dyDescent="0.2">
      <c r="A2" s="40"/>
      <c r="B2" s="41"/>
      <c r="C2" s="42"/>
      <c r="D2" s="47"/>
      <c r="E2" s="48"/>
      <c r="F2" s="48"/>
      <c r="G2" s="48"/>
      <c r="H2" s="47"/>
      <c r="I2" s="48"/>
      <c r="J2" s="48"/>
      <c r="K2" s="48"/>
      <c r="L2" s="48"/>
      <c r="N2" s="46"/>
      <c r="O2" s="46"/>
    </row>
    <row r="3" spans="1:19" s="45" customFormat="1" ht="11.1" customHeight="1" x14ac:dyDescent="0.2">
      <c r="A3" s="49"/>
      <c r="C3" s="50"/>
      <c r="E3" s="51"/>
      <c r="F3" s="51"/>
      <c r="G3" s="51"/>
      <c r="I3" s="51"/>
      <c r="J3" s="51"/>
      <c r="K3" s="51"/>
      <c r="L3" s="51"/>
      <c r="N3" s="46"/>
      <c r="O3" s="46"/>
    </row>
    <row r="4" spans="1:19" s="41" customFormat="1" ht="11.1" customHeight="1" x14ac:dyDescent="0.2">
      <c r="A4" s="40"/>
      <c r="C4" s="42"/>
      <c r="E4" s="52"/>
      <c r="F4" s="52"/>
      <c r="G4" s="52"/>
      <c r="I4" s="52"/>
      <c r="J4" s="52"/>
      <c r="K4" s="52"/>
      <c r="L4" s="52"/>
      <c r="N4" s="46"/>
      <c r="O4" s="46"/>
    </row>
    <row r="5" spans="1:19" s="57" customFormat="1" ht="11.1" customHeight="1" x14ac:dyDescent="0.2">
      <c r="A5" s="53" t="s">
        <v>38</v>
      </c>
      <c r="B5" s="54"/>
      <c r="C5" s="55"/>
      <c r="D5" s="54"/>
      <c r="E5" s="56"/>
      <c r="F5" s="56"/>
      <c r="G5" s="56"/>
      <c r="H5" s="54"/>
      <c r="I5" s="56"/>
      <c r="J5" s="56"/>
      <c r="K5" s="56"/>
      <c r="L5" s="56"/>
      <c r="N5" s="46"/>
      <c r="O5" s="46"/>
    </row>
    <row r="6" spans="1:19" s="1" customFormat="1" ht="15.75" customHeight="1" x14ac:dyDescent="0.2">
      <c r="A6" s="182" t="s">
        <v>95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N6" s="14"/>
      <c r="O6" s="14"/>
    </row>
    <row r="7" spans="1:19" ht="14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9" s="1" customFormat="1" ht="111" customHeight="1" x14ac:dyDescent="0.2">
      <c r="A8" s="183" t="s">
        <v>96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N8" s="14"/>
      <c r="O8" s="14"/>
    </row>
    <row r="9" spans="1:19" s="1" customFormat="1" ht="11.25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N9" s="188"/>
      <c r="O9" s="188"/>
      <c r="R9" s="158"/>
      <c r="S9" s="158"/>
    </row>
    <row r="10" spans="1:19" ht="21.75" customHeight="1" x14ac:dyDescent="0.2">
      <c r="A10" s="12"/>
      <c r="B10" s="12"/>
      <c r="C10" s="12"/>
      <c r="D10" s="186" t="s">
        <v>42</v>
      </c>
      <c r="E10" s="170"/>
      <c r="F10" s="170"/>
      <c r="G10" s="187"/>
      <c r="H10" s="127"/>
      <c r="I10" s="170" t="s">
        <v>87</v>
      </c>
      <c r="J10" s="170"/>
      <c r="K10" s="171"/>
      <c r="L10" s="12"/>
      <c r="O10" s="17"/>
      <c r="P10" s="34"/>
      <c r="R10" s="159"/>
      <c r="S10" s="159"/>
    </row>
    <row r="11" spans="1:19" s="63" customFormat="1" ht="48.75" customHeight="1" x14ac:dyDescent="0.2">
      <c r="A11" s="60" t="s">
        <v>0</v>
      </c>
      <c r="B11" s="60" t="s">
        <v>30</v>
      </c>
      <c r="C11" s="60" t="s">
        <v>1</v>
      </c>
      <c r="D11" s="60" t="s">
        <v>2</v>
      </c>
      <c r="E11" s="61" t="s">
        <v>26</v>
      </c>
      <c r="F11" s="61" t="s">
        <v>27</v>
      </c>
      <c r="G11" s="143" t="s">
        <v>73</v>
      </c>
      <c r="H11" s="60" t="s">
        <v>2</v>
      </c>
      <c r="I11" s="128" t="s">
        <v>88</v>
      </c>
      <c r="J11" s="61" t="s">
        <v>89</v>
      </c>
      <c r="K11" s="61" t="s">
        <v>90</v>
      </c>
      <c r="L11" s="62" t="s">
        <v>3</v>
      </c>
      <c r="N11" s="64"/>
      <c r="O11" s="64"/>
      <c r="R11" s="160"/>
      <c r="S11" s="160"/>
    </row>
    <row r="12" spans="1:19" s="67" customFormat="1" ht="12.75" customHeight="1" x14ac:dyDescent="0.2">
      <c r="A12" s="65">
        <v>1</v>
      </c>
      <c r="B12" s="65">
        <v>2</v>
      </c>
      <c r="C12" s="65">
        <v>3</v>
      </c>
      <c r="D12" s="65">
        <v>4</v>
      </c>
      <c r="E12" s="66">
        <v>5</v>
      </c>
      <c r="F12" s="66">
        <v>6</v>
      </c>
      <c r="G12" s="144">
        <v>7</v>
      </c>
      <c r="H12" s="65">
        <v>8</v>
      </c>
      <c r="I12" s="129">
        <v>9</v>
      </c>
      <c r="J12" s="66">
        <v>10</v>
      </c>
      <c r="K12" s="66">
        <v>11</v>
      </c>
      <c r="L12" s="65">
        <v>12</v>
      </c>
      <c r="N12" s="13"/>
      <c r="O12" s="13"/>
      <c r="R12" s="161"/>
      <c r="S12" s="161"/>
    </row>
    <row r="13" spans="1:19" s="11" customFormat="1" ht="15" customHeight="1" x14ac:dyDescent="0.2">
      <c r="A13" s="68" t="s">
        <v>4</v>
      </c>
      <c r="B13" s="184" t="s">
        <v>5</v>
      </c>
      <c r="C13" s="184"/>
      <c r="D13" s="69"/>
      <c r="E13" s="69"/>
      <c r="F13" s="69"/>
      <c r="G13" s="145"/>
      <c r="H13" s="69"/>
      <c r="I13" s="130"/>
      <c r="J13" s="69"/>
      <c r="K13" s="69"/>
      <c r="L13" s="28"/>
      <c r="N13" s="13"/>
      <c r="O13" s="13"/>
      <c r="R13" s="162"/>
      <c r="S13" s="162"/>
    </row>
    <row r="14" spans="1:19" s="74" customFormat="1" ht="23.25" customHeight="1" x14ac:dyDescent="0.2">
      <c r="A14" s="70">
        <v>1</v>
      </c>
      <c r="B14" s="71" t="s">
        <v>77</v>
      </c>
      <c r="C14" s="70" t="s">
        <v>6</v>
      </c>
      <c r="D14" s="70">
        <v>1</v>
      </c>
      <c r="E14" s="72">
        <v>300000</v>
      </c>
      <c r="F14" s="73">
        <f>E14*D14</f>
        <v>300000</v>
      </c>
      <c r="G14" s="146">
        <f>$F14/7.5345</f>
        <v>39816.842524387816</v>
      </c>
      <c r="H14" s="70">
        <v>1</v>
      </c>
      <c r="I14" s="131">
        <v>39816.839999999997</v>
      </c>
      <c r="J14" s="73">
        <f>I14*D14</f>
        <v>39816.839999999997</v>
      </c>
      <c r="K14" s="73">
        <f>J14*7.5345</f>
        <v>299999.98097999999</v>
      </c>
      <c r="L14" s="71" t="s">
        <v>75</v>
      </c>
      <c r="N14" s="13"/>
      <c r="O14" s="13"/>
      <c r="P14" s="36"/>
      <c r="Q14" s="88"/>
      <c r="R14" s="91"/>
      <c r="S14" s="163"/>
    </row>
    <row r="15" spans="1:19" s="74" customFormat="1" ht="21" customHeight="1" x14ac:dyDescent="0.2">
      <c r="A15" s="70">
        <v>2</v>
      </c>
      <c r="B15" s="71" t="s">
        <v>74</v>
      </c>
      <c r="C15" s="70" t="s">
        <v>6</v>
      </c>
      <c r="D15" s="70">
        <v>1</v>
      </c>
      <c r="E15" s="72">
        <v>1990000</v>
      </c>
      <c r="F15" s="73">
        <f>D15*E15</f>
        <v>1990000</v>
      </c>
      <c r="G15" s="146">
        <f t="shared" ref="G15:G17" si="0">$F15/7.5345</f>
        <v>264118.38874510583</v>
      </c>
      <c r="H15" s="70">
        <v>1</v>
      </c>
      <c r="I15" s="131">
        <v>264118</v>
      </c>
      <c r="J15" s="73">
        <v>264118.39</v>
      </c>
      <c r="K15" s="73">
        <f t="shared" ref="K15:K17" si="1">J15*7.5345</f>
        <v>1990000.0094550003</v>
      </c>
      <c r="L15" s="71" t="s">
        <v>75</v>
      </c>
      <c r="N15" s="13"/>
      <c r="O15" s="13"/>
      <c r="P15" s="36"/>
      <c r="Q15" s="88"/>
      <c r="R15" s="91"/>
      <c r="S15" s="163"/>
    </row>
    <row r="16" spans="1:19" s="74" customFormat="1" ht="21" customHeight="1" x14ac:dyDescent="0.2">
      <c r="A16" s="70">
        <v>3</v>
      </c>
      <c r="B16" s="71" t="s">
        <v>76</v>
      </c>
      <c r="C16" s="70" t="s">
        <v>6</v>
      </c>
      <c r="D16" s="70">
        <v>1</v>
      </c>
      <c r="E16" s="72">
        <v>340000</v>
      </c>
      <c r="F16" s="73">
        <f>D16*E16</f>
        <v>340000</v>
      </c>
      <c r="G16" s="146">
        <f t="shared" si="0"/>
        <v>45125.754860972855</v>
      </c>
      <c r="H16" s="70">
        <v>1</v>
      </c>
      <c r="I16" s="131">
        <v>45127.75</v>
      </c>
      <c r="J16" s="73">
        <v>45127.75</v>
      </c>
      <c r="K16" s="73">
        <f t="shared" si="1"/>
        <v>340015.03237500001</v>
      </c>
      <c r="L16" s="71" t="s">
        <v>75</v>
      </c>
      <c r="N16" s="13"/>
      <c r="O16" s="13"/>
      <c r="P16" s="36"/>
      <c r="Q16" s="88"/>
      <c r="R16" s="91"/>
      <c r="S16" s="163"/>
    </row>
    <row r="17" spans="1:20" s="74" customFormat="1" ht="23.25" customHeight="1" x14ac:dyDescent="0.2">
      <c r="A17" s="70">
        <v>4</v>
      </c>
      <c r="B17" s="71" t="s">
        <v>59</v>
      </c>
      <c r="C17" s="70" t="s">
        <v>6</v>
      </c>
      <c r="D17" s="70">
        <v>1</v>
      </c>
      <c r="E17" s="72">
        <v>160000</v>
      </c>
      <c r="F17" s="73">
        <f>E17*D17</f>
        <v>160000</v>
      </c>
      <c r="G17" s="146">
        <f t="shared" si="0"/>
        <v>21235.649346340168</v>
      </c>
      <c r="H17" s="70">
        <v>0</v>
      </c>
      <c r="I17" s="131">
        <v>0</v>
      </c>
      <c r="J17" s="73">
        <f t="shared" ref="J17" si="2">I17*D17</f>
        <v>0</v>
      </c>
      <c r="K17" s="73">
        <f t="shared" si="1"/>
        <v>0</v>
      </c>
      <c r="L17" s="71" t="s">
        <v>84</v>
      </c>
      <c r="N17" s="13"/>
      <c r="O17" s="13"/>
      <c r="P17" s="36"/>
      <c r="Q17" s="88"/>
      <c r="R17" s="91"/>
      <c r="S17" s="163"/>
    </row>
    <row r="18" spans="1:20" s="77" customFormat="1" ht="15" customHeight="1" x14ac:dyDescent="0.2">
      <c r="A18" s="185" t="s">
        <v>8</v>
      </c>
      <c r="B18" s="185"/>
      <c r="C18" s="185"/>
      <c r="D18" s="75"/>
      <c r="E18" s="75"/>
      <c r="F18" s="75">
        <f>SUM(F14:F17)</f>
        <v>2790000</v>
      </c>
      <c r="G18" s="147">
        <f>SUM(G14:G17)</f>
        <v>370296.63547680667</v>
      </c>
      <c r="H18" s="75"/>
      <c r="I18" s="132"/>
      <c r="J18" s="75">
        <f>SUM(J14:J17)</f>
        <v>349062.98</v>
      </c>
      <c r="K18" s="75">
        <f>SUM(K14:K17)</f>
        <v>2630015.0228100005</v>
      </c>
      <c r="L18" s="76"/>
      <c r="N18" s="13"/>
      <c r="O18" s="13"/>
      <c r="P18" s="36"/>
      <c r="R18" s="91"/>
      <c r="S18" s="91"/>
    </row>
    <row r="19" spans="1:20" s="74" customFormat="1" ht="20.25" customHeight="1" x14ac:dyDescent="0.2">
      <c r="A19" s="78"/>
      <c r="B19" s="79"/>
      <c r="C19" s="78"/>
      <c r="D19" s="79"/>
      <c r="E19" s="80"/>
      <c r="F19" s="81"/>
      <c r="G19" s="148"/>
      <c r="H19" s="79"/>
      <c r="I19" s="133"/>
      <c r="J19" s="81"/>
      <c r="K19" s="81"/>
      <c r="L19" s="79"/>
      <c r="N19" s="13"/>
      <c r="O19" s="13"/>
      <c r="P19" s="35"/>
      <c r="R19" s="91"/>
      <c r="S19" s="91"/>
    </row>
    <row r="20" spans="1:20" s="11" customFormat="1" ht="15" customHeight="1" x14ac:dyDescent="0.2">
      <c r="A20" s="82" t="s">
        <v>9</v>
      </c>
      <c r="B20" s="83" t="s">
        <v>10</v>
      </c>
      <c r="C20" s="83"/>
      <c r="D20" s="84"/>
      <c r="E20" s="85"/>
      <c r="F20" s="75"/>
      <c r="G20" s="147"/>
      <c r="H20" s="84"/>
      <c r="I20" s="134"/>
      <c r="J20" s="75"/>
      <c r="K20" s="75"/>
      <c r="L20" s="86"/>
      <c r="N20" s="13"/>
      <c r="O20" s="13"/>
      <c r="P20" s="35"/>
      <c r="R20" s="162"/>
      <c r="S20" s="162"/>
    </row>
    <row r="21" spans="1:20" s="74" customFormat="1" ht="21" customHeight="1" x14ac:dyDescent="0.2">
      <c r="A21" s="87">
        <v>1</v>
      </c>
      <c r="B21" s="71" t="s">
        <v>47</v>
      </c>
      <c r="C21" s="70" t="s">
        <v>6</v>
      </c>
      <c r="D21" s="70">
        <v>30</v>
      </c>
      <c r="E21" s="72">
        <v>4300</v>
      </c>
      <c r="F21" s="73">
        <f>D21*E21</f>
        <v>129000</v>
      </c>
      <c r="G21" s="146">
        <f t="shared" ref="G21:G42" si="3">$F21/7.5345</f>
        <v>17121.242285486758</v>
      </c>
      <c r="H21" s="70">
        <v>40</v>
      </c>
      <c r="I21" s="131">
        <v>583.98</v>
      </c>
      <c r="J21" s="73">
        <f>I21*H21</f>
        <v>23359.200000000001</v>
      </c>
      <c r="K21" s="73">
        <f t="shared" ref="K21:K42" si="4">J21*7.5345</f>
        <v>175999.89240000001</v>
      </c>
      <c r="L21" s="71" t="s">
        <v>35</v>
      </c>
      <c r="M21" s="88"/>
      <c r="N21" s="13"/>
      <c r="O21" s="13"/>
      <c r="P21" s="35"/>
      <c r="R21" s="91"/>
      <c r="S21" s="91"/>
    </row>
    <row r="22" spans="1:20" s="74" customFormat="1" ht="21" customHeight="1" x14ac:dyDescent="0.2">
      <c r="A22" s="87">
        <v>2</v>
      </c>
      <c r="B22" s="71" t="s">
        <v>80</v>
      </c>
      <c r="C22" s="70" t="s">
        <v>6</v>
      </c>
      <c r="D22" s="70">
        <v>15</v>
      </c>
      <c r="E22" s="72">
        <v>4800</v>
      </c>
      <c r="F22" s="73">
        <f>D22*E22</f>
        <v>72000</v>
      </c>
      <c r="G22" s="146">
        <f t="shared" si="3"/>
        <v>9556.0422058530748</v>
      </c>
      <c r="H22" s="70">
        <v>10</v>
      </c>
      <c r="I22" s="131">
        <v>637.07000000000005</v>
      </c>
      <c r="J22" s="73">
        <f t="shared" ref="J22:J42" si="5">I22*H22</f>
        <v>6370.7000000000007</v>
      </c>
      <c r="K22" s="73">
        <f t="shared" si="4"/>
        <v>48000.039150000011</v>
      </c>
      <c r="L22" s="71" t="s">
        <v>35</v>
      </c>
      <c r="M22" s="88"/>
      <c r="N22" s="13"/>
      <c r="O22" s="13"/>
      <c r="P22" s="35"/>
      <c r="R22" s="91"/>
      <c r="S22" s="91"/>
      <c r="T22" s="166"/>
    </row>
    <row r="23" spans="1:20" s="74" customFormat="1" ht="21" customHeight="1" x14ac:dyDescent="0.2">
      <c r="A23" s="87">
        <v>3</v>
      </c>
      <c r="B23" s="71" t="s">
        <v>48</v>
      </c>
      <c r="C23" s="70" t="s">
        <v>6</v>
      </c>
      <c r="D23" s="70">
        <v>150</v>
      </c>
      <c r="E23" s="72">
        <v>180</v>
      </c>
      <c r="F23" s="73">
        <f>D23*E23</f>
        <v>27000</v>
      </c>
      <c r="G23" s="146">
        <f t="shared" si="3"/>
        <v>3583.5158271949031</v>
      </c>
      <c r="H23" s="70">
        <v>150</v>
      </c>
      <c r="I23" s="131">
        <v>23.89</v>
      </c>
      <c r="J23" s="73">
        <f t="shared" si="5"/>
        <v>3583.5</v>
      </c>
      <c r="K23" s="73">
        <f t="shared" si="4"/>
        <v>26999.88075</v>
      </c>
      <c r="L23" s="71" t="s">
        <v>39</v>
      </c>
      <c r="M23" s="88"/>
      <c r="N23" s="13"/>
      <c r="O23" s="13"/>
      <c r="P23" s="35"/>
      <c r="R23" s="91"/>
      <c r="S23" s="91"/>
      <c r="T23" s="166"/>
    </row>
    <row r="24" spans="1:20" s="74" customFormat="1" ht="21" customHeight="1" x14ac:dyDescent="0.2">
      <c r="A24" s="87">
        <v>4</v>
      </c>
      <c r="B24" s="71" t="s">
        <v>66</v>
      </c>
      <c r="C24" s="70" t="s">
        <v>21</v>
      </c>
      <c r="D24" s="70">
        <v>100</v>
      </c>
      <c r="E24" s="72">
        <v>180</v>
      </c>
      <c r="F24" s="73">
        <f t="shared" ref="F24:F29" si="6">D24*E24</f>
        <v>18000</v>
      </c>
      <c r="G24" s="146">
        <f t="shared" si="3"/>
        <v>2389.0105514632687</v>
      </c>
      <c r="H24" s="70">
        <v>100</v>
      </c>
      <c r="I24" s="131">
        <v>23.89</v>
      </c>
      <c r="J24" s="73">
        <f t="shared" si="5"/>
        <v>2389</v>
      </c>
      <c r="K24" s="73">
        <f t="shared" si="4"/>
        <v>17999.9205</v>
      </c>
      <c r="L24" s="71" t="s">
        <v>39</v>
      </c>
      <c r="N24" s="13"/>
      <c r="O24" s="13"/>
      <c r="P24" s="35"/>
      <c r="R24" s="91"/>
      <c r="S24" s="91"/>
      <c r="T24" s="166"/>
    </row>
    <row r="25" spans="1:20" s="74" customFormat="1" ht="21" customHeight="1" x14ac:dyDescent="0.2">
      <c r="A25" s="87">
        <v>5</v>
      </c>
      <c r="B25" s="71" t="s">
        <v>67</v>
      </c>
      <c r="C25" s="70" t="s">
        <v>21</v>
      </c>
      <c r="D25" s="70">
        <v>100</v>
      </c>
      <c r="E25" s="72">
        <v>180</v>
      </c>
      <c r="F25" s="73">
        <f t="shared" si="6"/>
        <v>18000</v>
      </c>
      <c r="G25" s="146">
        <f t="shared" si="3"/>
        <v>2389.0105514632687</v>
      </c>
      <c r="H25" s="70">
        <v>0</v>
      </c>
      <c r="I25" s="131">
        <v>0</v>
      </c>
      <c r="J25" s="73">
        <f t="shared" si="5"/>
        <v>0</v>
      </c>
      <c r="K25" s="73">
        <f t="shared" si="4"/>
        <v>0</v>
      </c>
      <c r="L25" s="71" t="s">
        <v>39</v>
      </c>
      <c r="N25" s="13"/>
      <c r="O25" s="13"/>
      <c r="P25" s="35"/>
      <c r="R25" s="91"/>
      <c r="S25" s="91"/>
      <c r="T25" s="166"/>
    </row>
    <row r="26" spans="1:20" s="74" customFormat="1" ht="21" customHeight="1" x14ac:dyDescent="0.2">
      <c r="A26" s="87">
        <v>6</v>
      </c>
      <c r="B26" s="71" t="s">
        <v>68</v>
      </c>
      <c r="C26" s="70" t="s">
        <v>21</v>
      </c>
      <c r="D26" s="70">
        <v>200</v>
      </c>
      <c r="E26" s="72">
        <v>180</v>
      </c>
      <c r="F26" s="73">
        <f t="shared" si="6"/>
        <v>36000</v>
      </c>
      <c r="G26" s="146">
        <f t="shared" si="3"/>
        <v>4778.0211029265374</v>
      </c>
      <c r="H26" s="70">
        <v>100</v>
      </c>
      <c r="I26" s="131">
        <v>23.89</v>
      </c>
      <c r="J26" s="73">
        <f t="shared" si="5"/>
        <v>2389</v>
      </c>
      <c r="K26" s="73">
        <f t="shared" si="4"/>
        <v>17999.9205</v>
      </c>
      <c r="L26" s="71" t="s">
        <v>39</v>
      </c>
      <c r="N26" s="13"/>
      <c r="O26" s="13"/>
      <c r="P26" s="35"/>
      <c r="R26" s="91"/>
      <c r="S26" s="91"/>
      <c r="T26" s="166"/>
    </row>
    <row r="27" spans="1:20" s="74" customFormat="1" ht="21" customHeight="1" x14ac:dyDescent="0.2">
      <c r="A27" s="87">
        <v>7</v>
      </c>
      <c r="B27" s="71" t="s">
        <v>93</v>
      </c>
      <c r="C27" s="70" t="s">
        <v>21</v>
      </c>
      <c r="D27" s="70"/>
      <c r="E27" s="72"/>
      <c r="F27" s="73"/>
      <c r="G27" s="146"/>
      <c r="H27" s="70">
        <v>50</v>
      </c>
      <c r="I27" s="131">
        <v>34.51</v>
      </c>
      <c r="J27" s="73">
        <f t="shared" si="5"/>
        <v>1725.5</v>
      </c>
      <c r="K27" s="73">
        <f t="shared" si="4"/>
        <v>13000.779750000002</v>
      </c>
      <c r="L27" s="71" t="s">
        <v>39</v>
      </c>
      <c r="N27" s="13"/>
      <c r="O27" s="13"/>
      <c r="P27" s="35"/>
      <c r="R27" s="91"/>
      <c r="S27" s="91"/>
      <c r="T27" s="166"/>
    </row>
    <row r="28" spans="1:20" s="74" customFormat="1" ht="21" customHeight="1" x14ac:dyDescent="0.2">
      <c r="A28" s="87">
        <v>8</v>
      </c>
      <c r="B28" s="71" t="s">
        <v>78</v>
      </c>
      <c r="C28" s="70" t="s">
        <v>21</v>
      </c>
      <c r="D28" s="70">
        <v>2</v>
      </c>
      <c r="E28" s="72">
        <v>167600</v>
      </c>
      <c r="F28" s="73">
        <f t="shared" si="6"/>
        <v>335200</v>
      </c>
      <c r="G28" s="146">
        <f t="shared" si="3"/>
        <v>44488.685380582654</v>
      </c>
      <c r="H28" s="70">
        <v>2</v>
      </c>
      <c r="I28" s="131">
        <v>22244.35</v>
      </c>
      <c r="J28" s="73">
        <f t="shared" si="5"/>
        <v>44488.7</v>
      </c>
      <c r="K28" s="73">
        <f t="shared" si="4"/>
        <v>335200.11015000002</v>
      </c>
      <c r="L28" s="71" t="s">
        <v>75</v>
      </c>
      <c r="N28" s="13"/>
      <c r="O28" s="13"/>
      <c r="P28" s="35"/>
      <c r="Q28" s="88"/>
      <c r="R28" s="91"/>
      <c r="S28" s="163"/>
      <c r="T28" s="166"/>
    </row>
    <row r="29" spans="1:20" s="74" customFormat="1" ht="21" customHeight="1" x14ac:dyDescent="0.2">
      <c r="A29" s="87">
        <v>9</v>
      </c>
      <c r="B29" s="71" t="s">
        <v>79</v>
      </c>
      <c r="C29" s="70" t="s">
        <v>21</v>
      </c>
      <c r="D29" s="70">
        <v>61</v>
      </c>
      <c r="E29" s="72">
        <v>3790.82</v>
      </c>
      <c r="F29" s="73">
        <f t="shared" si="6"/>
        <v>231240.02000000002</v>
      </c>
      <c r="G29" s="146">
        <f t="shared" si="3"/>
        <v>30690.824872254299</v>
      </c>
      <c r="H29" s="70">
        <v>61</v>
      </c>
      <c r="I29" s="131">
        <v>503.07</v>
      </c>
      <c r="J29" s="73">
        <f t="shared" si="5"/>
        <v>30687.27</v>
      </c>
      <c r="K29" s="73">
        <f t="shared" si="4"/>
        <v>231213.23581500002</v>
      </c>
      <c r="L29" s="71" t="s">
        <v>75</v>
      </c>
      <c r="N29" s="13"/>
      <c r="O29" s="13"/>
      <c r="P29" s="35"/>
      <c r="Q29" s="88"/>
      <c r="R29" s="91"/>
      <c r="S29" s="163"/>
      <c r="T29" s="166"/>
    </row>
    <row r="30" spans="1:20" s="74" customFormat="1" ht="19.5" customHeight="1" x14ac:dyDescent="0.2">
      <c r="A30" s="87">
        <v>10</v>
      </c>
      <c r="B30" s="71" t="s">
        <v>56</v>
      </c>
      <c r="C30" s="70" t="s">
        <v>7</v>
      </c>
      <c r="D30" s="70"/>
      <c r="E30" s="72">
        <v>60000</v>
      </c>
      <c r="F30" s="73">
        <f>E30</f>
        <v>60000</v>
      </c>
      <c r="G30" s="146">
        <f t="shared" si="3"/>
        <v>7963.3685048775624</v>
      </c>
      <c r="H30" s="70"/>
      <c r="I30" s="131">
        <v>6700</v>
      </c>
      <c r="J30" s="131">
        <v>6700</v>
      </c>
      <c r="K30" s="73">
        <f t="shared" si="4"/>
        <v>50481.15</v>
      </c>
      <c r="L30" s="71" t="s">
        <v>43</v>
      </c>
      <c r="M30" s="89"/>
      <c r="N30" s="13"/>
      <c r="O30" s="13"/>
      <c r="P30" s="35"/>
      <c r="R30" s="91"/>
      <c r="S30" s="91"/>
      <c r="T30" s="166"/>
    </row>
    <row r="31" spans="1:20" s="74" customFormat="1" ht="18.75" customHeight="1" x14ac:dyDescent="0.2">
      <c r="A31" s="87">
        <v>11</v>
      </c>
      <c r="B31" s="71" t="s">
        <v>49</v>
      </c>
      <c r="C31" s="70" t="s">
        <v>7</v>
      </c>
      <c r="D31" s="70"/>
      <c r="E31" s="72">
        <v>20000</v>
      </c>
      <c r="F31" s="73">
        <f>E31</f>
        <v>20000</v>
      </c>
      <c r="G31" s="146">
        <f t="shared" si="3"/>
        <v>2654.4561682925209</v>
      </c>
      <c r="H31" s="70"/>
      <c r="I31" s="131">
        <v>2650</v>
      </c>
      <c r="J31" s="131">
        <v>2650</v>
      </c>
      <c r="K31" s="73">
        <f t="shared" si="4"/>
        <v>19966.425000000003</v>
      </c>
      <c r="L31" s="71" t="s">
        <v>40</v>
      </c>
      <c r="N31" s="13"/>
      <c r="O31" s="13"/>
      <c r="P31" s="35"/>
      <c r="R31" s="91"/>
      <c r="S31" s="91"/>
      <c r="T31" s="166"/>
    </row>
    <row r="32" spans="1:20" s="74" customFormat="1" ht="22.5" customHeight="1" x14ac:dyDescent="0.2">
      <c r="A32" s="87">
        <v>12</v>
      </c>
      <c r="B32" s="71" t="s">
        <v>52</v>
      </c>
      <c r="C32" s="70" t="s">
        <v>6</v>
      </c>
      <c r="D32" s="70">
        <v>1</v>
      </c>
      <c r="E32" s="72">
        <v>4600</v>
      </c>
      <c r="F32" s="73">
        <f t="shared" ref="F32:F42" si="7">D32*E32</f>
        <v>4600</v>
      </c>
      <c r="G32" s="146">
        <f t="shared" si="3"/>
        <v>610.52491870727977</v>
      </c>
      <c r="H32" s="70">
        <v>1</v>
      </c>
      <c r="I32" s="131">
        <v>610.52</v>
      </c>
      <c r="J32" s="73">
        <f t="shared" si="5"/>
        <v>610.52</v>
      </c>
      <c r="K32" s="73">
        <f t="shared" si="4"/>
        <v>4599.9629400000003</v>
      </c>
      <c r="L32" s="71" t="s">
        <v>53</v>
      </c>
      <c r="N32" s="13"/>
      <c r="O32" s="13"/>
      <c r="P32" s="35"/>
      <c r="R32" s="91"/>
      <c r="S32" s="91"/>
    </row>
    <row r="33" spans="1:19" s="74" customFormat="1" ht="24" customHeight="1" x14ac:dyDescent="0.2">
      <c r="A33" s="87">
        <v>13</v>
      </c>
      <c r="B33" s="71" t="s">
        <v>31</v>
      </c>
      <c r="C33" s="70" t="s">
        <v>6</v>
      </c>
      <c r="D33" s="70">
        <v>2</v>
      </c>
      <c r="E33" s="72">
        <v>5000</v>
      </c>
      <c r="F33" s="73">
        <f t="shared" si="7"/>
        <v>10000</v>
      </c>
      <c r="G33" s="146">
        <f t="shared" si="3"/>
        <v>1327.2280841462605</v>
      </c>
      <c r="H33" s="70">
        <v>2</v>
      </c>
      <c r="I33" s="131">
        <v>663.62</v>
      </c>
      <c r="J33" s="73">
        <f t="shared" si="5"/>
        <v>1327.24</v>
      </c>
      <c r="K33" s="73">
        <f t="shared" si="4"/>
        <v>10000.08978</v>
      </c>
      <c r="L33" s="71" t="s">
        <v>44</v>
      </c>
      <c r="N33" s="13"/>
      <c r="O33" s="13"/>
      <c r="P33" s="35"/>
      <c r="R33" s="91"/>
      <c r="S33" s="91"/>
    </row>
    <row r="34" spans="1:19" s="74" customFormat="1" ht="18.75" customHeight="1" x14ac:dyDescent="0.2">
      <c r="A34" s="87">
        <v>14</v>
      </c>
      <c r="B34" s="71" t="s">
        <v>69</v>
      </c>
      <c r="C34" s="70" t="s">
        <v>21</v>
      </c>
      <c r="D34" s="70">
        <v>1</v>
      </c>
      <c r="E34" s="72">
        <v>5000</v>
      </c>
      <c r="F34" s="73">
        <f t="shared" si="7"/>
        <v>5000</v>
      </c>
      <c r="G34" s="146">
        <f t="shared" si="3"/>
        <v>663.61404207313024</v>
      </c>
      <c r="H34" s="70">
        <v>1</v>
      </c>
      <c r="I34" s="131">
        <v>663.61</v>
      </c>
      <c r="J34" s="73">
        <f t="shared" si="5"/>
        <v>663.61</v>
      </c>
      <c r="K34" s="73">
        <f t="shared" si="4"/>
        <v>4999.9695450000008</v>
      </c>
      <c r="L34" s="71" t="s">
        <v>45</v>
      </c>
      <c r="N34" s="13"/>
      <c r="O34" s="13"/>
      <c r="P34" s="35"/>
      <c r="R34" s="91"/>
      <c r="S34" s="91"/>
    </row>
    <row r="35" spans="1:19" s="74" customFormat="1" ht="19.5" customHeight="1" x14ac:dyDescent="0.2">
      <c r="A35" s="87">
        <v>15</v>
      </c>
      <c r="B35" s="71" t="s">
        <v>34</v>
      </c>
      <c r="C35" s="70" t="s">
        <v>7</v>
      </c>
      <c r="D35" s="70">
        <v>1</v>
      </c>
      <c r="E35" s="72">
        <v>20000</v>
      </c>
      <c r="F35" s="73">
        <f t="shared" si="7"/>
        <v>20000</v>
      </c>
      <c r="G35" s="146">
        <f t="shared" si="3"/>
        <v>2654.4561682925209</v>
      </c>
      <c r="H35" s="70">
        <v>0</v>
      </c>
      <c r="I35" s="131">
        <v>0</v>
      </c>
      <c r="J35" s="73">
        <f t="shared" si="5"/>
        <v>0</v>
      </c>
      <c r="K35" s="73">
        <f t="shared" si="4"/>
        <v>0</v>
      </c>
      <c r="L35" s="71" t="s">
        <v>46</v>
      </c>
      <c r="M35" s="90"/>
      <c r="N35" s="13"/>
      <c r="O35" s="13"/>
      <c r="P35" s="35"/>
      <c r="R35" s="91"/>
      <c r="S35" s="91"/>
    </row>
    <row r="36" spans="1:19" s="74" customFormat="1" ht="24" customHeight="1" x14ac:dyDescent="0.2">
      <c r="A36" s="87">
        <v>16</v>
      </c>
      <c r="B36" s="71" t="s">
        <v>32</v>
      </c>
      <c r="C36" s="70" t="s">
        <v>7</v>
      </c>
      <c r="D36" s="70">
        <v>1</v>
      </c>
      <c r="E36" s="72">
        <v>40000</v>
      </c>
      <c r="F36" s="73">
        <f t="shared" si="7"/>
        <v>40000</v>
      </c>
      <c r="G36" s="146">
        <f t="shared" si="3"/>
        <v>5308.9123365850419</v>
      </c>
      <c r="H36" s="70">
        <v>1</v>
      </c>
      <c r="I36" s="131">
        <v>5308.91</v>
      </c>
      <c r="J36" s="73">
        <f t="shared" si="5"/>
        <v>5308.91</v>
      </c>
      <c r="K36" s="73">
        <f t="shared" si="4"/>
        <v>39999.982394999999</v>
      </c>
      <c r="L36" s="71" t="s">
        <v>36</v>
      </c>
      <c r="N36" s="13"/>
      <c r="O36" s="13"/>
      <c r="P36" s="35"/>
      <c r="R36" s="91"/>
      <c r="S36" s="91"/>
    </row>
    <row r="37" spans="1:19" s="74" customFormat="1" ht="19.5" customHeight="1" x14ac:dyDescent="0.2">
      <c r="A37" s="87">
        <v>17</v>
      </c>
      <c r="B37" s="71" t="s">
        <v>11</v>
      </c>
      <c r="C37" s="70" t="s">
        <v>7</v>
      </c>
      <c r="D37" s="70">
        <v>1</v>
      </c>
      <c r="E37" s="72">
        <v>280000</v>
      </c>
      <c r="F37" s="73">
        <f t="shared" si="7"/>
        <v>280000</v>
      </c>
      <c r="G37" s="146">
        <f t="shared" si="3"/>
        <v>37162.386356095296</v>
      </c>
      <c r="H37" s="70">
        <v>1</v>
      </c>
      <c r="I37" s="131">
        <v>37162.39</v>
      </c>
      <c r="J37" s="73">
        <f t="shared" si="5"/>
        <v>37162.39</v>
      </c>
      <c r="K37" s="73">
        <f t="shared" si="4"/>
        <v>280000.02745500003</v>
      </c>
      <c r="L37" s="71" t="s">
        <v>33</v>
      </c>
      <c r="M37" s="91"/>
      <c r="N37" s="92"/>
      <c r="O37" s="13"/>
      <c r="P37" s="35"/>
      <c r="R37" s="91"/>
      <c r="S37" s="91"/>
    </row>
    <row r="38" spans="1:19" s="74" customFormat="1" ht="19.5" customHeight="1" x14ac:dyDescent="0.2">
      <c r="A38" s="87">
        <v>18</v>
      </c>
      <c r="B38" s="71" t="s">
        <v>61</v>
      </c>
      <c r="C38" s="70" t="s">
        <v>7</v>
      </c>
      <c r="D38" s="70">
        <v>1</v>
      </c>
      <c r="E38" s="72">
        <v>20000</v>
      </c>
      <c r="F38" s="73">
        <f t="shared" si="7"/>
        <v>20000</v>
      </c>
      <c r="G38" s="146">
        <f t="shared" si="3"/>
        <v>2654.4561682925209</v>
      </c>
      <c r="H38" s="70">
        <v>1</v>
      </c>
      <c r="I38" s="131">
        <v>2650</v>
      </c>
      <c r="J38" s="73">
        <f t="shared" si="5"/>
        <v>2650</v>
      </c>
      <c r="K38" s="73">
        <f t="shared" si="4"/>
        <v>19966.425000000003</v>
      </c>
      <c r="L38" s="71" t="s">
        <v>33</v>
      </c>
      <c r="M38" s="91"/>
      <c r="N38" s="92"/>
      <c r="O38" s="13"/>
      <c r="P38" s="35"/>
      <c r="R38" s="91"/>
      <c r="S38" s="91"/>
    </row>
    <row r="39" spans="1:19" s="74" customFormat="1" ht="19.5" customHeight="1" x14ac:dyDescent="0.2">
      <c r="A39" s="87">
        <v>19</v>
      </c>
      <c r="B39" s="71" t="s">
        <v>70</v>
      </c>
      <c r="C39" s="70" t="s">
        <v>21</v>
      </c>
      <c r="D39" s="70">
        <v>0</v>
      </c>
      <c r="E39" s="72">
        <v>1250</v>
      </c>
      <c r="F39" s="73">
        <f t="shared" si="7"/>
        <v>0</v>
      </c>
      <c r="G39" s="146">
        <f t="shared" si="3"/>
        <v>0</v>
      </c>
      <c r="H39" s="70">
        <v>5</v>
      </c>
      <c r="I39" s="131">
        <v>175</v>
      </c>
      <c r="J39" s="73">
        <f t="shared" si="5"/>
        <v>875</v>
      </c>
      <c r="K39" s="73">
        <f t="shared" si="4"/>
        <v>6592.6875</v>
      </c>
      <c r="L39" s="71" t="s">
        <v>39</v>
      </c>
      <c r="M39" s="91"/>
      <c r="N39" s="92"/>
      <c r="O39" s="13"/>
      <c r="P39" s="35"/>
      <c r="R39" s="91"/>
      <c r="S39" s="91"/>
    </row>
    <row r="40" spans="1:19" s="74" customFormat="1" ht="21.75" customHeight="1" x14ac:dyDescent="0.2">
      <c r="A40" s="87">
        <v>20</v>
      </c>
      <c r="B40" s="71" t="s">
        <v>71</v>
      </c>
      <c r="C40" s="70" t="s">
        <v>6</v>
      </c>
      <c r="D40" s="70">
        <v>3</v>
      </c>
      <c r="E40" s="72">
        <v>5500</v>
      </c>
      <c r="F40" s="73">
        <f t="shared" si="7"/>
        <v>16500</v>
      </c>
      <c r="G40" s="146">
        <f t="shared" si="3"/>
        <v>2189.9263388413297</v>
      </c>
      <c r="H40" s="70">
        <v>3</v>
      </c>
      <c r="I40" s="131">
        <v>729.98</v>
      </c>
      <c r="J40" s="73">
        <f t="shared" si="5"/>
        <v>2189.94</v>
      </c>
      <c r="K40" s="73">
        <f t="shared" si="4"/>
        <v>16500.102930000001</v>
      </c>
      <c r="L40" s="71" t="s">
        <v>63</v>
      </c>
      <c r="M40" s="91"/>
      <c r="N40" s="92"/>
      <c r="O40" s="13"/>
      <c r="P40" s="35"/>
      <c r="R40" s="91"/>
      <c r="S40" s="91"/>
    </row>
    <row r="41" spans="1:19" s="74" customFormat="1" ht="19.5" customHeight="1" x14ac:dyDescent="0.2">
      <c r="A41" s="87">
        <v>21</v>
      </c>
      <c r="B41" s="71" t="s">
        <v>62</v>
      </c>
      <c r="C41" s="70" t="s">
        <v>7</v>
      </c>
      <c r="D41" s="70">
        <v>1</v>
      </c>
      <c r="E41" s="72">
        <v>20000</v>
      </c>
      <c r="F41" s="73">
        <f t="shared" si="7"/>
        <v>20000</v>
      </c>
      <c r="G41" s="146">
        <f t="shared" si="3"/>
        <v>2654.4561682925209</v>
      </c>
      <c r="H41" s="70">
        <v>1</v>
      </c>
      <c r="I41" s="131">
        <v>2650</v>
      </c>
      <c r="J41" s="73">
        <f t="shared" si="5"/>
        <v>2650</v>
      </c>
      <c r="K41" s="73">
        <f t="shared" si="4"/>
        <v>19966.425000000003</v>
      </c>
      <c r="L41" s="71" t="s">
        <v>35</v>
      </c>
      <c r="M41" s="91"/>
      <c r="N41" s="92"/>
      <c r="O41" s="13"/>
      <c r="P41" s="35"/>
      <c r="R41" s="91"/>
      <c r="S41" s="91"/>
    </row>
    <row r="42" spans="1:19" s="74" customFormat="1" ht="19.5" customHeight="1" x14ac:dyDescent="0.2">
      <c r="A42" s="87">
        <v>22</v>
      </c>
      <c r="B42" s="71" t="s">
        <v>81</v>
      </c>
      <c r="C42" s="70" t="s">
        <v>7</v>
      </c>
      <c r="D42" s="70">
        <v>2</v>
      </c>
      <c r="E42" s="72">
        <v>20000</v>
      </c>
      <c r="F42" s="73">
        <f t="shared" si="7"/>
        <v>40000</v>
      </c>
      <c r="G42" s="146">
        <f t="shared" si="3"/>
        <v>5308.9123365850419</v>
      </c>
      <c r="H42" s="70">
        <v>3</v>
      </c>
      <c r="I42" s="131">
        <v>2654.46</v>
      </c>
      <c r="J42" s="73">
        <f t="shared" si="5"/>
        <v>7963.38</v>
      </c>
      <c r="K42" s="73">
        <f t="shared" si="4"/>
        <v>60000.086610000006</v>
      </c>
      <c r="L42" s="71" t="s">
        <v>82</v>
      </c>
      <c r="M42" s="91"/>
      <c r="N42" s="92"/>
      <c r="O42" s="13"/>
      <c r="P42" s="35"/>
      <c r="R42" s="91"/>
      <c r="S42" s="91"/>
    </row>
    <row r="43" spans="1:19" s="77" customFormat="1" ht="15" customHeight="1" x14ac:dyDescent="0.2">
      <c r="A43" s="185" t="s">
        <v>12</v>
      </c>
      <c r="B43" s="185"/>
      <c r="C43" s="185"/>
      <c r="D43" s="75"/>
      <c r="E43" s="75"/>
      <c r="F43" s="75">
        <f>SUM(F21:F42)</f>
        <v>1402540.02</v>
      </c>
      <c r="G43" s="147">
        <f>SUM(G21:G42)</f>
        <v>186149.05036830582</v>
      </c>
      <c r="H43" s="75"/>
      <c r="I43" s="132"/>
      <c r="J43" s="75">
        <f>SUM(J21:J42)</f>
        <v>185743.86000000004</v>
      </c>
      <c r="K43" s="75">
        <f>SUM(K21:K42)</f>
        <v>1399487.1131700005</v>
      </c>
      <c r="L43" s="93"/>
      <c r="N43" s="13"/>
      <c r="O43" s="13"/>
      <c r="P43" s="35"/>
      <c r="R43" s="91"/>
      <c r="S43" s="91"/>
    </row>
    <row r="44" spans="1:19" s="74" customFormat="1" ht="20.45" customHeight="1" x14ac:dyDescent="0.2">
      <c r="A44" s="94"/>
      <c r="B44" s="94"/>
      <c r="C44" s="94"/>
      <c r="D44" s="94"/>
      <c r="E44" s="94"/>
      <c r="F44" s="95"/>
      <c r="G44" s="149"/>
      <c r="H44" s="94"/>
      <c r="I44" s="135"/>
      <c r="J44" s="95"/>
      <c r="K44" s="95"/>
      <c r="L44" s="79"/>
      <c r="N44" s="13"/>
      <c r="O44" s="13"/>
      <c r="P44" s="35"/>
      <c r="R44" s="91"/>
      <c r="S44" s="91"/>
    </row>
    <row r="45" spans="1:19" s="7" customFormat="1" ht="15" customHeight="1" x14ac:dyDescent="0.2">
      <c r="A45" s="82" t="s">
        <v>13</v>
      </c>
      <c r="B45" s="181" t="s">
        <v>14</v>
      </c>
      <c r="C45" s="181"/>
      <c r="D45" s="84"/>
      <c r="E45" s="85"/>
      <c r="F45" s="75"/>
      <c r="G45" s="147"/>
      <c r="H45" s="84"/>
      <c r="I45" s="134"/>
      <c r="J45" s="75"/>
      <c r="K45" s="75"/>
      <c r="L45" s="25"/>
      <c r="N45" s="14"/>
      <c r="O45" s="14"/>
      <c r="P45" s="37"/>
      <c r="R45" s="158"/>
      <c r="S45" s="158"/>
    </row>
    <row r="46" spans="1:19" s="1" customFormat="1" ht="30" customHeight="1" x14ac:dyDescent="0.2">
      <c r="A46" s="70">
        <v>1</v>
      </c>
      <c r="B46" s="71" t="s">
        <v>65</v>
      </c>
      <c r="C46" s="70" t="s">
        <v>7</v>
      </c>
      <c r="D46" s="70">
        <v>1</v>
      </c>
      <c r="E46" s="72">
        <v>100000</v>
      </c>
      <c r="F46" s="73">
        <f>D46*E46</f>
        <v>100000</v>
      </c>
      <c r="G46" s="146">
        <f t="shared" ref="G46:G49" si="8">$F46/7.5345</f>
        <v>13272.280841462605</v>
      </c>
      <c r="H46" s="70">
        <v>1</v>
      </c>
      <c r="I46" s="131">
        <v>13272</v>
      </c>
      <c r="J46" s="73">
        <f t="shared" ref="J46:J49" si="9">I46*D46</f>
        <v>13272</v>
      </c>
      <c r="K46" s="73">
        <f t="shared" ref="K46:K49" si="10">J46*7.5345</f>
        <v>99997.884000000005</v>
      </c>
      <c r="L46" s="71" t="s">
        <v>37</v>
      </c>
      <c r="N46" s="14"/>
      <c r="O46" s="14"/>
      <c r="P46" s="37"/>
      <c r="R46" s="158"/>
      <c r="S46" s="158"/>
    </row>
    <row r="47" spans="1:19" s="1" customFormat="1" ht="21" customHeight="1" x14ac:dyDescent="0.2">
      <c r="A47" s="70">
        <v>2</v>
      </c>
      <c r="B47" s="71" t="s">
        <v>54</v>
      </c>
      <c r="C47" s="70" t="s">
        <v>7</v>
      </c>
      <c r="D47" s="70">
        <v>1</v>
      </c>
      <c r="E47" s="72">
        <v>20000</v>
      </c>
      <c r="F47" s="73">
        <f>D47*E47</f>
        <v>20000</v>
      </c>
      <c r="G47" s="146">
        <f t="shared" si="8"/>
        <v>2654.4561682925209</v>
      </c>
      <c r="H47" s="70">
        <v>1</v>
      </c>
      <c r="I47" s="131">
        <v>2654.46</v>
      </c>
      <c r="J47" s="73">
        <f t="shared" si="9"/>
        <v>2654.46</v>
      </c>
      <c r="K47" s="73">
        <f t="shared" si="10"/>
        <v>20000.028870000002</v>
      </c>
      <c r="L47" s="71" t="s">
        <v>55</v>
      </c>
      <c r="N47" s="14"/>
      <c r="O47" s="14"/>
      <c r="P47" s="37"/>
      <c r="R47" s="158"/>
      <c r="S47" s="158"/>
    </row>
    <row r="48" spans="1:19" s="1" customFormat="1" ht="21" customHeight="1" x14ac:dyDescent="0.2">
      <c r="A48" s="70">
        <v>3</v>
      </c>
      <c r="B48" s="71" t="s">
        <v>72</v>
      </c>
      <c r="C48" s="70" t="s">
        <v>7</v>
      </c>
      <c r="D48" s="70">
        <v>1</v>
      </c>
      <c r="E48" s="72">
        <v>20000</v>
      </c>
      <c r="F48" s="73">
        <f>D48*E48</f>
        <v>20000</v>
      </c>
      <c r="G48" s="146">
        <f t="shared" si="8"/>
        <v>2654.4561682925209</v>
      </c>
      <c r="H48" s="70">
        <v>1</v>
      </c>
      <c r="I48" s="131">
        <v>2132</v>
      </c>
      <c r="J48" s="73">
        <f t="shared" si="9"/>
        <v>2132</v>
      </c>
      <c r="K48" s="73">
        <f t="shared" si="10"/>
        <v>16063.554</v>
      </c>
      <c r="L48" s="71" t="s">
        <v>51</v>
      </c>
      <c r="N48" s="14"/>
      <c r="O48" s="14"/>
      <c r="P48" s="37"/>
      <c r="R48" s="158"/>
      <c r="S48" s="158"/>
    </row>
    <row r="49" spans="1:20" s="1" customFormat="1" ht="21" customHeight="1" x14ac:dyDescent="0.2">
      <c r="A49" s="70">
        <v>4</v>
      </c>
      <c r="B49" s="71" t="s">
        <v>57</v>
      </c>
      <c r="C49" s="70" t="s">
        <v>7</v>
      </c>
      <c r="D49" s="70">
        <v>1</v>
      </c>
      <c r="E49" s="72">
        <v>20000</v>
      </c>
      <c r="F49" s="73">
        <v>20000</v>
      </c>
      <c r="G49" s="146">
        <f t="shared" si="8"/>
        <v>2654.4561682925209</v>
      </c>
      <c r="H49" s="70">
        <v>1</v>
      </c>
      <c r="I49" s="131">
        <v>2654.46</v>
      </c>
      <c r="J49" s="73">
        <f t="shared" si="9"/>
        <v>2654.46</v>
      </c>
      <c r="K49" s="73">
        <f t="shared" si="10"/>
        <v>20000.028870000002</v>
      </c>
      <c r="L49" s="71" t="s">
        <v>51</v>
      </c>
      <c r="N49" s="14"/>
      <c r="O49" s="14"/>
      <c r="P49" s="37"/>
      <c r="R49" s="158"/>
      <c r="S49" s="158"/>
    </row>
    <row r="50" spans="1:20" s="7" customFormat="1" ht="15" customHeight="1" x14ac:dyDescent="0.2">
      <c r="A50" s="176" t="s">
        <v>15</v>
      </c>
      <c r="B50" s="176"/>
      <c r="C50" s="176"/>
      <c r="D50" s="96"/>
      <c r="E50" s="96"/>
      <c r="F50" s="96">
        <f>SUM(F46:F49)</f>
        <v>160000</v>
      </c>
      <c r="G50" s="150">
        <f>SUM(G46:G49)</f>
        <v>21235.649346340168</v>
      </c>
      <c r="H50" s="96"/>
      <c r="I50" s="136"/>
      <c r="J50" s="96">
        <f>SUM(J46:J49)</f>
        <v>20712.919999999998</v>
      </c>
      <c r="K50" s="96">
        <f>SUM(K46:K49)</f>
        <v>156061.49574000001</v>
      </c>
      <c r="L50" s="24"/>
      <c r="N50" s="14"/>
      <c r="O50" s="14"/>
      <c r="P50" s="37"/>
      <c r="R50" s="158"/>
      <c r="S50" s="158"/>
    </row>
    <row r="51" spans="1:20" s="6" customFormat="1" ht="14.25" customHeight="1" x14ac:dyDescent="0.2">
      <c r="A51" s="97"/>
      <c r="B51" s="97"/>
      <c r="C51" s="97"/>
      <c r="D51" s="97"/>
      <c r="E51" s="97"/>
      <c r="F51" s="98"/>
      <c r="G51" s="151"/>
      <c r="H51" s="97"/>
      <c r="I51" s="137"/>
      <c r="J51" s="98"/>
      <c r="K51" s="98"/>
      <c r="L51" s="26"/>
      <c r="N51" s="16"/>
      <c r="O51" s="16"/>
      <c r="P51" s="38"/>
      <c r="R51" s="164"/>
      <c r="S51" s="164"/>
    </row>
    <row r="52" spans="1:20" s="11" customFormat="1" ht="15" customHeight="1" x14ac:dyDescent="0.2">
      <c r="A52" s="10" t="s">
        <v>22</v>
      </c>
      <c r="B52" s="27" t="s">
        <v>23</v>
      </c>
      <c r="C52" s="27"/>
      <c r="D52" s="28"/>
      <c r="E52" s="29"/>
      <c r="F52" s="30"/>
      <c r="G52" s="152"/>
      <c r="H52" s="28"/>
      <c r="I52" s="138"/>
      <c r="J52" s="30"/>
      <c r="K52" s="30"/>
      <c r="L52" s="28"/>
      <c r="N52" s="13"/>
      <c r="O52" s="13"/>
      <c r="P52" s="35"/>
      <c r="R52" s="162"/>
      <c r="S52" s="162"/>
    </row>
    <row r="53" spans="1:20" s="74" customFormat="1" ht="15" customHeight="1" x14ac:dyDescent="0.2">
      <c r="A53" s="99">
        <v>1</v>
      </c>
      <c r="B53" s="100" t="s">
        <v>29</v>
      </c>
      <c r="C53" s="100"/>
      <c r="D53" s="100"/>
      <c r="E53" s="101"/>
      <c r="F53" s="102">
        <v>50000</v>
      </c>
      <c r="G53" s="146">
        <f t="shared" ref="G53" si="11">$F53/7.5345</f>
        <v>6636.1404207313026</v>
      </c>
      <c r="H53" s="100"/>
      <c r="I53" s="139"/>
      <c r="J53" s="102">
        <v>6636</v>
      </c>
      <c r="K53" s="73">
        <f t="shared" ref="K53" si="12">J53*7.5345</f>
        <v>49998.942000000003</v>
      </c>
      <c r="L53" s="103"/>
      <c r="N53" s="13"/>
      <c r="O53" s="13"/>
      <c r="P53" s="35"/>
      <c r="R53" s="91"/>
      <c r="S53" s="91"/>
    </row>
    <row r="54" spans="1:20" s="77" customFormat="1" ht="15" customHeight="1" x14ac:dyDescent="0.2">
      <c r="A54" s="104"/>
      <c r="B54" s="104"/>
      <c r="C54" s="104"/>
      <c r="D54" s="104"/>
      <c r="E54" s="105" t="s">
        <v>24</v>
      </c>
      <c r="F54" s="106">
        <f>SUM(F53)</f>
        <v>50000</v>
      </c>
      <c r="G54" s="153">
        <f>SUM(G53)</f>
        <v>6636.1404207313026</v>
      </c>
      <c r="H54" s="104"/>
      <c r="I54" s="140" t="s">
        <v>24</v>
      </c>
      <c r="J54" s="106">
        <f>SUM(J53)</f>
        <v>6636</v>
      </c>
      <c r="K54" s="106">
        <f>SUM(K53)</f>
        <v>49998.942000000003</v>
      </c>
      <c r="L54" s="104"/>
      <c r="N54" s="13"/>
      <c r="O54" s="13"/>
      <c r="P54" s="35"/>
      <c r="R54" s="91"/>
      <c r="S54" s="91"/>
    </row>
    <row r="55" spans="1:20" s="74" customFormat="1" ht="5.25" customHeight="1" x14ac:dyDescent="0.2">
      <c r="A55" s="107"/>
      <c r="B55" s="107"/>
      <c r="C55" s="107"/>
      <c r="D55" s="107"/>
      <c r="E55" s="108"/>
      <c r="F55" s="109"/>
      <c r="G55" s="154"/>
      <c r="H55" s="107"/>
      <c r="I55" s="141"/>
      <c r="J55" s="109"/>
      <c r="K55" s="109"/>
      <c r="L55" s="110"/>
      <c r="N55" s="13"/>
      <c r="O55" s="13"/>
      <c r="P55" s="35"/>
      <c r="R55" s="91"/>
      <c r="S55" s="91"/>
    </row>
    <row r="56" spans="1:20" s="74" customFormat="1" ht="5.25" customHeight="1" x14ac:dyDescent="0.2">
      <c r="A56" s="107"/>
      <c r="B56" s="107"/>
      <c r="C56" s="107"/>
      <c r="D56" s="107"/>
      <c r="E56" s="108"/>
      <c r="F56" s="109"/>
      <c r="G56" s="154"/>
      <c r="H56" s="107"/>
      <c r="I56" s="141"/>
      <c r="J56" s="109"/>
      <c r="K56" s="109"/>
      <c r="L56" s="110"/>
      <c r="N56" s="13"/>
      <c r="O56" s="13"/>
      <c r="P56" s="35"/>
      <c r="R56" s="91"/>
      <c r="S56" s="91"/>
    </row>
    <row r="57" spans="1:20" s="11" customFormat="1" ht="15" customHeight="1" x14ac:dyDescent="0.2">
      <c r="A57" s="177" t="s">
        <v>25</v>
      </c>
      <c r="B57" s="177"/>
      <c r="C57" s="177"/>
      <c r="D57" s="96"/>
      <c r="E57" s="96"/>
      <c r="F57" s="96">
        <f>SUM(F18+F43+F50+F54)</f>
        <v>4402540.0199999996</v>
      </c>
      <c r="G57" s="150">
        <f>SUM(G18+G43+G50+G54)</f>
        <v>584317.47561218392</v>
      </c>
      <c r="H57" s="96"/>
      <c r="I57" s="136"/>
      <c r="J57" s="96">
        <f>SUM(J18+J43+J50+J54)</f>
        <v>562155.76000000013</v>
      </c>
      <c r="K57" s="96">
        <f>SUM(K18+K43+K50+K54)</f>
        <v>4235562.5737200007</v>
      </c>
      <c r="L57" s="28"/>
      <c r="N57" s="13"/>
      <c r="O57" s="13"/>
      <c r="P57" s="35"/>
      <c r="R57" s="162"/>
      <c r="S57" s="162"/>
    </row>
    <row r="58" spans="1:20" s="1" customFormat="1" ht="15.75" customHeight="1" x14ac:dyDescent="0.2">
      <c r="A58" s="111"/>
      <c r="B58" s="112"/>
      <c r="C58" s="113"/>
      <c r="D58" s="111"/>
      <c r="E58" s="114"/>
      <c r="F58" s="114"/>
      <c r="G58" s="155"/>
      <c r="H58" s="111"/>
      <c r="I58" s="142"/>
      <c r="J58" s="114"/>
      <c r="K58" s="114"/>
      <c r="L58" s="31"/>
      <c r="N58" s="14"/>
      <c r="O58" s="14"/>
      <c r="P58" s="37"/>
      <c r="R58" s="158"/>
      <c r="S58" s="158"/>
    </row>
    <row r="59" spans="1:20" s="1" customFormat="1" ht="14.25" customHeight="1" x14ac:dyDescent="0.2">
      <c r="A59" s="111"/>
      <c r="B59" s="112"/>
      <c r="C59" s="113"/>
      <c r="D59" s="111"/>
      <c r="E59" s="114"/>
      <c r="F59" s="114"/>
      <c r="G59" s="155"/>
      <c r="H59" s="111"/>
      <c r="I59" s="142"/>
      <c r="J59" s="114"/>
      <c r="K59" s="114"/>
      <c r="L59" s="31"/>
      <c r="N59" s="14"/>
      <c r="O59" s="14"/>
      <c r="P59" s="37"/>
      <c r="R59" s="158"/>
      <c r="S59" s="158"/>
    </row>
    <row r="60" spans="1:20" s="1" customFormat="1" ht="23.25" customHeight="1" x14ac:dyDescent="0.2">
      <c r="A60" s="115" t="s">
        <v>16</v>
      </c>
      <c r="B60" s="178" t="s">
        <v>17</v>
      </c>
      <c r="C60" s="178"/>
      <c r="D60" s="116"/>
      <c r="E60" s="189" t="s">
        <v>28</v>
      </c>
      <c r="F60" s="189"/>
      <c r="G60" s="156" t="s">
        <v>83</v>
      </c>
      <c r="H60" s="116"/>
      <c r="I60" s="191" t="s">
        <v>97</v>
      </c>
      <c r="J60" s="189"/>
      <c r="K60" s="124" t="s">
        <v>98</v>
      </c>
      <c r="L60" s="32"/>
      <c r="N60" s="14"/>
      <c r="O60" s="14"/>
      <c r="P60" s="37"/>
      <c r="R60" s="158"/>
      <c r="S60" s="158"/>
    </row>
    <row r="61" spans="1:20" s="1" customFormat="1" ht="21" customHeight="1" x14ac:dyDescent="0.2">
      <c r="A61" s="117" t="s">
        <v>18</v>
      </c>
      <c r="B61" s="172" t="s">
        <v>41</v>
      </c>
      <c r="C61" s="172"/>
      <c r="D61" s="118"/>
      <c r="E61" s="190">
        <f>E65-E64-E63-E62</f>
        <v>1046099.9999999995</v>
      </c>
      <c r="F61" s="190"/>
      <c r="G61" s="146">
        <f>E61/7.5345</f>
        <v>138841.32988254025</v>
      </c>
      <c r="H61" s="118"/>
      <c r="I61" s="180">
        <f>I65-I64-I63-I62</f>
        <v>132888.76000000013</v>
      </c>
      <c r="J61" s="190"/>
      <c r="K61" s="73">
        <f>I61*7.5345</f>
        <v>1001250.3622200011</v>
      </c>
      <c r="L61" s="33"/>
      <c r="N61" s="14"/>
      <c r="O61" s="14"/>
      <c r="P61" s="37"/>
      <c r="R61" s="158"/>
      <c r="S61" s="158"/>
    </row>
    <row r="62" spans="1:20" s="1" customFormat="1" ht="21" customHeight="1" x14ac:dyDescent="0.2">
      <c r="A62" s="117" t="s">
        <v>60</v>
      </c>
      <c r="B62" s="126" t="s">
        <v>85</v>
      </c>
      <c r="C62" s="125"/>
      <c r="D62" s="118"/>
      <c r="E62" s="179">
        <v>3356440.02</v>
      </c>
      <c r="F62" s="180"/>
      <c r="G62" s="146">
        <f>E62/7.5345</f>
        <v>445476.14572964364</v>
      </c>
      <c r="H62" s="118"/>
      <c r="I62" s="192">
        <v>424239</v>
      </c>
      <c r="J62" s="180"/>
      <c r="K62" s="73">
        <f t="shared" ref="K62:K64" si="13">I62*7.5345</f>
        <v>3196428.7455000002</v>
      </c>
      <c r="L62" s="33"/>
      <c r="N62" s="14"/>
      <c r="O62" s="14"/>
      <c r="P62" s="37"/>
      <c r="R62" s="158"/>
      <c r="S62" s="158"/>
    </row>
    <row r="63" spans="1:20" s="1" customFormat="1" ht="21" customHeight="1" x14ac:dyDescent="0.2">
      <c r="A63" s="117" t="s">
        <v>50</v>
      </c>
      <c r="B63" s="173" t="s">
        <v>58</v>
      </c>
      <c r="C63" s="174"/>
      <c r="D63" s="118"/>
      <c r="E63" s="179">
        <f>P64</f>
        <v>0</v>
      </c>
      <c r="F63" s="180"/>
      <c r="G63" s="146">
        <f>E63/7.5345</f>
        <v>0</v>
      </c>
      <c r="H63" s="118"/>
      <c r="I63" s="192">
        <f>P64</f>
        <v>0</v>
      </c>
      <c r="J63" s="180"/>
      <c r="K63" s="73">
        <f t="shared" si="13"/>
        <v>0</v>
      </c>
      <c r="L63" s="33"/>
      <c r="N63" s="14"/>
      <c r="O63" s="14"/>
      <c r="P63" s="37"/>
      <c r="R63" s="158"/>
      <c r="S63" s="158"/>
    </row>
    <row r="64" spans="1:20" s="1" customFormat="1" ht="21" customHeight="1" x14ac:dyDescent="0.2">
      <c r="A64" s="117" t="s">
        <v>86</v>
      </c>
      <c r="B64" s="172" t="s">
        <v>99</v>
      </c>
      <c r="C64" s="172"/>
      <c r="D64" s="118"/>
      <c r="E64" s="190">
        <f>N64</f>
        <v>0</v>
      </c>
      <c r="F64" s="190"/>
      <c r="G64" s="146">
        <f>E64/7.5345</f>
        <v>0</v>
      </c>
      <c r="H64" s="118"/>
      <c r="I64" s="180">
        <v>5028</v>
      </c>
      <c r="J64" s="190"/>
      <c r="K64" s="73">
        <f t="shared" si="13"/>
        <v>37883.466</v>
      </c>
      <c r="L64" s="33"/>
      <c r="N64" s="14"/>
      <c r="O64" s="14"/>
      <c r="P64" s="39"/>
      <c r="R64" s="158"/>
      <c r="S64" s="158"/>
      <c r="T64" s="167"/>
    </row>
    <row r="65" spans="1:19" s="7" customFormat="1" ht="15" customHeight="1" x14ac:dyDescent="0.2">
      <c r="A65" s="175" t="s">
        <v>19</v>
      </c>
      <c r="B65" s="175"/>
      <c r="C65" s="175"/>
      <c r="D65" s="119"/>
      <c r="E65" s="169">
        <f>F57</f>
        <v>4402540.0199999996</v>
      </c>
      <c r="F65" s="169"/>
      <c r="G65" s="157">
        <f>G57</f>
        <v>584317.47561218392</v>
      </c>
      <c r="H65" s="119"/>
      <c r="I65" s="168">
        <f>J57</f>
        <v>562155.76000000013</v>
      </c>
      <c r="J65" s="169"/>
      <c r="K65" s="119">
        <f>K57</f>
        <v>4235562.5737200007</v>
      </c>
      <c r="L65" s="120"/>
      <c r="N65" s="14"/>
      <c r="O65" s="14"/>
      <c r="R65" s="158"/>
      <c r="S65" s="158"/>
    </row>
    <row r="66" spans="1:19" s="1" customFormat="1" ht="12" customHeight="1" x14ac:dyDescent="0.2">
      <c r="A66" s="121"/>
      <c r="B66" s="121"/>
      <c r="C66" s="121"/>
      <c r="D66" s="121"/>
      <c r="E66" s="3"/>
      <c r="F66" s="3"/>
      <c r="G66" s="3"/>
      <c r="H66" s="121"/>
      <c r="I66" s="3"/>
      <c r="J66" s="3"/>
      <c r="K66" s="3"/>
      <c r="L66" s="3"/>
      <c r="N66" s="14"/>
      <c r="O66" s="14"/>
      <c r="R66" s="158"/>
      <c r="S66" s="158"/>
    </row>
    <row r="67" spans="1:19" s="20" customFormat="1" ht="13.5" x14ac:dyDescent="0.25">
      <c r="A67" s="20" t="s">
        <v>94</v>
      </c>
      <c r="E67" s="21"/>
      <c r="F67" s="21"/>
      <c r="G67" s="21"/>
      <c r="I67" s="21"/>
      <c r="J67" s="21"/>
      <c r="K67" s="21"/>
      <c r="L67" s="21"/>
      <c r="N67" s="19"/>
      <c r="O67" s="19"/>
      <c r="R67" s="165"/>
      <c r="S67" s="165"/>
    </row>
    <row r="68" spans="1:19" s="22" customFormat="1" ht="16.5" customHeight="1" x14ac:dyDescent="0.2">
      <c r="E68" s="23"/>
      <c r="F68" s="23"/>
      <c r="G68" s="23"/>
      <c r="I68" s="23"/>
      <c r="J68" s="23"/>
      <c r="K68" s="23"/>
      <c r="L68" s="23" t="s">
        <v>20</v>
      </c>
      <c r="N68" s="13"/>
      <c r="O68" s="13"/>
    </row>
    <row r="69" spans="1:19" s="22" customFormat="1" x14ac:dyDescent="0.2">
      <c r="E69" s="23"/>
      <c r="F69" s="23"/>
      <c r="G69" s="23"/>
      <c r="I69" s="23"/>
      <c r="J69" s="23"/>
      <c r="K69" s="23"/>
      <c r="L69" s="23" t="s">
        <v>64</v>
      </c>
      <c r="N69" s="13"/>
      <c r="O69" s="13"/>
    </row>
    <row r="70" spans="1:19" s="22" customFormat="1" x14ac:dyDescent="0.2">
      <c r="E70" s="23"/>
      <c r="F70" s="23"/>
      <c r="G70" s="23"/>
      <c r="I70" s="23"/>
      <c r="J70" s="23"/>
      <c r="K70" s="23"/>
      <c r="L70" s="23"/>
      <c r="N70" s="13"/>
      <c r="O70" s="13"/>
    </row>
    <row r="71" spans="1:19" s="22" customFormat="1" x14ac:dyDescent="0.2">
      <c r="E71" s="23"/>
      <c r="F71" s="23"/>
      <c r="G71" s="23"/>
      <c r="I71" s="23"/>
      <c r="J71" s="23"/>
      <c r="K71" s="23"/>
      <c r="L71" s="23"/>
      <c r="N71" s="13"/>
      <c r="O71" s="13"/>
    </row>
    <row r="72" spans="1:19" s="1" customFormat="1" x14ac:dyDescent="0.2">
      <c r="E72" s="5"/>
      <c r="F72" s="5"/>
      <c r="G72" s="5"/>
      <c r="I72" s="5"/>
      <c r="J72" s="5"/>
      <c r="K72" s="5"/>
      <c r="L72" s="5"/>
      <c r="N72" s="14"/>
      <c r="O72" s="14"/>
    </row>
    <row r="73" spans="1:19" s="122" customFormat="1" x14ac:dyDescent="0.2">
      <c r="E73" s="123"/>
      <c r="F73" s="123"/>
      <c r="G73" s="123"/>
      <c r="I73" s="123"/>
      <c r="J73" s="123"/>
      <c r="K73" s="123"/>
      <c r="L73" s="123"/>
      <c r="N73" s="14"/>
      <c r="O73" s="14"/>
    </row>
    <row r="74" spans="1:19" s="1" customFormat="1" x14ac:dyDescent="0.2">
      <c r="E74" s="5"/>
      <c r="F74" s="5"/>
      <c r="G74" s="5"/>
      <c r="I74" s="5"/>
      <c r="J74" s="5"/>
      <c r="K74" s="5"/>
      <c r="L74" s="5"/>
      <c r="N74" s="14"/>
      <c r="O74" s="14"/>
    </row>
    <row r="75" spans="1:19" s="1" customFormat="1" x14ac:dyDescent="0.2">
      <c r="E75" s="5"/>
      <c r="F75" s="5"/>
      <c r="G75" s="5"/>
      <c r="I75" s="5"/>
      <c r="J75" s="5"/>
      <c r="K75" s="5"/>
      <c r="L75" s="5"/>
      <c r="N75" s="14"/>
      <c r="O75" s="14"/>
    </row>
    <row r="76" spans="1:19" s="1" customFormat="1" x14ac:dyDescent="0.2">
      <c r="E76" s="5"/>
      <c r="F76" s="5"/>
      <c r="G76" s="5"/>
      <c r="I76" s="5"/>
      <c r="J76" s="5"/>
      <c r="K76" s="5"/>
      <c r="L76" s="5"/>
      <c r="N76" s="14"/>
      <c r="O76" s="14"/>
    </row>
    <row r="77" spans="1:19" s="1" customFormat="1" x14ac:dyDescent="0.2">
      <c r="E77" s="5"/>
      <c r="F77" s="5"/>
      <c r="G77" s="5"/>
      <c r="I77" s="5"/>
      <c r="J77" s="5"/>
      <c r="K77" s="5"/>
      <c r="L77" s="5"/>
      <c r="N77" s="14"/>
      <c r="O77" s="14"/>
    </row>
    <row r="78" spans="1:19" s="1" customFormat="1" x14ac:dyDescent="0.2">
      <c r="E78" s="5"/>
      <c r="F78" s="5"/>
      <c r="G78" s="5"/>
      <c r="I78" s="5"/>
      <c r="J78" s="5"/>
      <c r="K78" s="5"/>
      <c r="L78" s="5"/>
      <c r="N78" s="14"/>
      <c r="O78" s="14"/>
    </row>
    <row r="79" spans="1:19" s="1" customFormat="1" x14ac:dyDescent="0.2">
      <c r="E79" s="5"/>
      <c r="F79" s="5"/>
      <c r="G79" s="5"/>
      <c r="I79" s="5"/>
      <c r="J79" s="5"/>
      <c r="K79" s="5"/>
      <c r="L79" s="5"/>
      <c r="N79" s="14"/>
      <c r="O79" s="14"/>
    </row>
    <row r="80" spans="1:19" s="1" customFormat="1" x14ac:dyDescent="0.2">
      <c r="E80" s="5"/>
      <c r="F80" s="5"/>
      <c r="G80" s="5"/>
      <c r="I80" s="5"/>
      <c r="J80" s="5"/>
      <c r="K80" s="5"/>
      <c r="L80" s="5"/>
      <c r="N80" s="14"/>
      <c r="O80" s="14"/>
    </row>
    <row r="81" spans="5:15" s="1" customFormat="1" x14ac:dyDescent="0.2">
      <c r="E81" s="5"/>
      <c r="F81" s="5"/>
      <c r="G81" s="5"/>
      <c r="I81" s="5"/>
      <c r="J81" s="5"/>
      <c r="K81" s="5"/>
      <c r="L81" s="5"/>
      <c r="N81" s="14"/>
      <c r="O81" s="14"/>
    </row>
    <row r="82" spans="5:15" s="1" customFormat="1" x14ac:dyDescent="0.2">
      <c r="E82" s="5"/>
      <c r="F82" s="5"/>
      <c r="G82" s="5"/>
      <c r="I82" s="5"/>
      <c r="J82" s="5"/>
      <c r="K82" s="5"/>
      <c r="L82" s="5"/>
      <c r="N82" s="14"/>
      <c r="O82" s="14"/>
    </row>
    <row r="83" spans="5:15" s="1" customFormat="1" x14ac:dyDescent="0.2">
      <c r="E83" s="5"/>
      <c r="F83" s="5"/>
      <c r="G83" s="5"/>
      <c r="I83" s="5"/>
      <c r="J83" s="5"/>
      <c r="K83" s="5"/>
      <c r="L83" s="5"/>
      <c r="N83" s="14"/>
      <c r="O83" s="14"/>
    </row>
    <row r="84" spans="5:15" s="1" customFormat="1" x14ac:dyDescent="0.2">
      <c r="E84" s="5"/>
      <c r="F84" s="5"/>
      <c r="G84" s="5"/>
      <c r="I84" s="5"/>
      <c r="J84" s="5"/>
      <c r="K84" s="5"/>
      <c r="L84" s="5"/>
      <c r="N84" s="14"/>
      <c r="O84" s="14"/>
    </row>
    <row r="85" spans="5:15" s="1" customFormat="1" x14ac:dyDescent="0.2">
      <c r="E85" s="5"/>
      <c r="F85" s="5"/>
      <c r="G85" s="5"/>
      <c r="I85" s="5"/>
      <c r="J85" s="5"/>
      <c r="K85" s="5"/>
      <c r="L85" s="5"/>
      <c r="N85" s="14"/>
      <c r="O85" s="14"/>
    </row>
    <row r="86" spans="5:15" s="1" customFormat="1" x14ac:dyDescent="0.2">
      <c r="E86" s="5"/>
      <c r="F86" s="5"/>
      <c r="G86" s="5"/>
      <c r="I86" s="5"/>
      <c r="J86" s="5"/>
      <c r="K86" s="5"/>
      <c r="L86" s="5"/>
      <c r="N86" s="14"/>
      <c r="O86" s="14"/>
    </row>
    <row r="87" spans="5:15" s="1" customFormat="1" x14ac:dyDescent="0.2">
      <c r="E87" s="5"/>
      <c r="F87" s="5"/>
      <c r="G87" s="5"/>
      <c r="I87" s="5"/>
      <c r="J87" s="5"/>
      <c r="K87" s="5"/>
      <c r="L87" s="5"/>
      <c r="N87" s="14"/>
      <c r="O87" s="14"/>
    </row>
  </sheetData>
  <mergeCells count="28">
    <mergeCell ref="N9:O9"/>
    <mergeCell ref="E60:F60"/>
    <mergeCell ref="E61:F61"/>
    <mergeCell ref="E63:F63"/>
    <mergeCell ref="E64:F64"/>
    <mergeCell ref="I60:J60"/>
    <mergeCell ref="I61:J61"/>
    <mergeCell ref="I62:J62"/>
    <mergeCell ref="I63:J63"/>
    <mergeCell ref="I64:J64"/>
    <mergeCell ref="A6:L6"/>
    <mergeCell ref="A8:L8"/>
    <mergeCell ref="B13:C13"/>
    <mergeCell ref="A43:C43"/>
    <mergeCell ref="A18:C18"/>
    <mergeCell ref="D10:G10"/>
    <mergeCell ref="I65:J65"/>
    <mergeCell ref="I10:K10"/>
    <mergeCell ref="E65:F65"/>
    <mergeCell ref="B64:C64"/>
    <mergeCell ref="B63:C63"/>
    <mergeCell ref="A65:C65"/>
    <mergeCell ref="A50:C50"/>
    <mergeCell ref="A57:C57"/>
    <mergeCell ref="B60:C60"/>
    <mergeCell ref="B61:C61"/>
    <mergeCell ref="E62:F62"/>
    <mergeCell ref="B45:C45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landscape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F24" sqref="F24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95" t="s">
        <v>92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</row>
    <row r="20" spans="1:15" ht="20.25" customHeight="1" x14ac:dyDescent="0.2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8"/>
      <c r="L20" s="18"/>
      <c r="M20" s="18"/>
      <c r="N20" s="18"/>
      <c r="O20" s="18"/>
    </row>
    <row r="35" spans="1:15" ht="14.25" x14ac:dyDescent="0.2">
      <c r="A35" s="194" t="s">
        <v>91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42" spans="1:15" ht="15" x14ac:dyDescent="0.2">
      <c r="A42" s="193"/>
      <c r="B42" s="193"/>
      <c r="C42" s="193"/>
      <c r="D42" s="193"/>
      <c r="E42" s="193"/>
      <c r="F42" s="193"/>
      <c r="G42" s="193"/>
      <c r="H42" s="193"/>
      <c r="I42" s="193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2023.</vt:lpstr>
      <vt:lpstr>NASLOVNA</vt:lpstr>
      <vt:lpstr>'PLAN NABAVE SRED.RADA 2023.'!Print_Area</vt:lpstr>
      <vt:lpstr>'PLAN NABAVE SRED.RADA 2023.'!Print_Titles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2023-09-25T06:19:54Z</cp:lastPrinted>
  <dcterms:created xsi:type="dcterms:W3CDTF">2006-09-14T13:00:51Z</dcterms:created>
  <dcterms:modified xsi:type="dcterms:W3CDTF">2023-09-25T06:20:54Z</dcterms:modified>
</cp:coreProperties>
</file>