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RAZVOJ\DOKUMENTI\KOMUNALAC POŽEGA D.O.O\PLANOVI INVESTICIJA\2023\"/>
    </mc:Choice>
  </mc:AlternateContent>
  <xr:revisionPtr revIDLastSave="0" documentId="13_ncr:1_{08C82836-D3E1-4E3B-937A-05621DB7668A}" xr6:coauthVersionLast="47" xr6:coauthVersionMax="47" xr10:uidLastSave="{00000000-0000-0000-0000-000000000000}"/>
  <bookViews>
    <workbookView xWindow="-120" yWindow="-120" windowWidth="29040" windowHeight="15840" tabRatio="795" activeTab="1"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s>
  <calcPr calcId="191029"/>
</workbook>
</file>

<file path=xl/calcChain.xml><?xml version="1.0" encoding="utf-8"?>
<calcChain xmlns="http://schemas.openxmlformats.org/spreadsheetml/2006/main">
  <c r="N16" i="14" l="1"/>
  <c r="P16" i="14"/>
  <c r="N15" i="14"/>
  <c r="P15" i="14"/>
  <c r="P14" i="14"/>
  <c r="K15" i="14"/>
  <c r="L15" i="14" s="1"/>
  <c r="L14" i="14"/>
  <c r="H15" i="14"/>
  <c r="H14" i="14"/>
  <c r="N11" i="14"/>
  <c r="P14" i="13"/>
  <c r="L13" i="13"/>
  <c r="L14" i="13"/>
  <c r="J14" i="13"/>
  <c r="F14" i="13"/>
  <c r="N14" i="13"/>
  <c r="P13" i="13"/>
  <c r="P12" i="13"/>
  <c r="N13" i="13"/>
  <c r="J13" i="13"/>
  <c r="F13" i="13"/>
  <c r="H13" i="13" s="1"/>
  <c r="L12" i="13"/>
  <c r="H14" i="13"/>
  <c r="H12" i="13"/>
  <c r="Z14" i="47"/>
  <c r="Z13" i="47"/>
  <c r="Z12" i="47"/>
  <c r="Z11" i="47"/>
  <c r="AD8" i="47"/>
  <c r="AD7" i="47"/>
  <c r="AC8" i="47" l="1"/>
  <c r="AC7" i="47"/>
  <c r="AB8" i="47"/>
  <c r="AB7" i="47"/>
  <c r="AA8" i="47"/>
  <c r="AA7" i="47"/>
  <c r="N11" i="13"/>
  <c r="N9" i="13"/>
  <c r="P9" i="13" s="1"/>
  <c r="P8" i="13"/>
  <c r="N7" i="13"/>
  <c r="P7" i="13" s="1"/>
  <c r="P6" i="13"/>
  <c r="P11" i="12"/>
  <c r="N11" i="12"/>
  <c r="P10" i="12"/>
  <c r="N9" i="12"/>
  <c r="P9" i="12" s="1"/>
  <c r="P8" i="12"/>
  <c r="N7" i="12"/>
  <c r="P7" i="12" s="1"/>
  <c r="P6" i="12"/>
  <c r="P11" i="11"/>
  <c r="P10" i="11"/>
  <c r="P9" i="11"/>
  <c r="N9" i="11"/>
  <c r="P8" i="11"/>
  <c r="N7" i="11"/>
  <c r="P7" i="11" s="1"/>
  <c r="P6" i="11"/>
  <c r="N13" i="10"/>
  <c r="P13" i="10" s="1"/>
  <c r="P12" i="10"/>
  <c r="N23" i="10" l="1"/>
  <c r="P23" i="10" s="1"/>
  <c r="P22" i="10"/>
  <c r="N19" i="10"/>
  <c r="P19" i="10" s="1"/>
  <c r="P18" i="10"/>
  <c r="N17" i="10"/>
  <c r="P17" i="10" s="1"/>
  <c r="P16" i="10"/>
  <c r="N15" i="10"/>
  <c r="P15" i="10" s="1"/>
  <c r="P14" i="10"/>
  <c r="N11" i="10"/>
  <c r="P11" i="10" s="1"/>
  <c r="P10" i="10"/>
  <c r="N9" i="10"/>
  <c r="P9" i="10" s="1"/>
  <c r="P8" i="10"/>
  <c r="N7" i="10"/>
  <c r="P7" i="10" s="1"/>
  <c r="P6" i="10"/>
  <c r="Y23" i="15"/>
  <c r="Y22" i="15"/>
  <c r="T22" i="15"/>
  <c r="T21" i="15"/>
  <c r="Y21" i="15" s="1"/>
  <c r="Y20" i="15"/>
  <c r="T19" i="15"/>
  <c r="Y19" i="15" s="1"/>
  <c r="Y18" i="15"/>
  <c r="X17" i="15"/>
  <c r="T17" i="15"/>
  <c r="Y17" i="15" s="1"/>
  <c r="Y16" i="15"/>
  <c r="T15" i="15"/>
  <c r="Y15" i="15" s="1"/>
  <c r="Y14" i="15"/>
  <c r="W13" i="15"/>
  <c r="T13" i="15"/>
  <c r="Y12" i="15"/>
  <c r="Y11" i="15"/>
  <c r="V11" i="15"/>
  <c r="T11" i="15"/>
  <c r="Y10" i="15"/>
  <c r="U9" i="15"/>
  <c r="T9" i="15"/>
  <c r="Y9" i="15" s="1"/>
  <c r="Y8" i="15"/>
  <c r="Y7" i="15"/>
  <c r="T7" i="15"/>
  <c r="X8" i="47" s="1"/>
  <c r="O13" i="14"/>
  <c r="P13" i="14" s="1"/>
  <c r="O7" i="14"/>
  <c r="N7" i="14"/>
  <c r="AF14" i="47"/>
  <c r="AF13" i="47"/>
  <c r="AF12" i="47"/>
  <c r="AF11" i="47"/>
  <c r="AF8" i="47"/>
  <c r="AD19" i="47"/>
  <c r="AD20" i="47" s="1"/>
  <c r="AC19" i="47"/>
  <c r="AC20" i="47" s="1"/>
  <c r="AB19" i="47"/>
  <c r="AB20" i="47" s="1"/>
  <c r="AA19" i="47"/>
  <c r="AA20" i="47" s="1"/>
  <c r="O16" i="14"/>
  <c r="P12" i="14"/>
  <c r="P11" i="14"/>
  <c r="P10" i="14"/>
  <c r="P9" i="14"/>
  <c r="P8" i="14"/>
  <c r="P6" i="14"/>
  <c r="P11" i="13"/>
  <c r="P10" i="13"/>
  <c r="N12" i="12"/>
  <c r="N13" i="12" s="1"/>
  <c r="P12" i="12"/>
  <c r="P13" i="12" s="1"/>
  <c r="N12" i="11"/>
  <c r="N13" i="11" s="1"/>
  <c r="P13" i="11" s="1"/>
  <c r="N24" i="10"/>
  <c r="P21" i="10"/>
  <c r="P20" i="10"/>
  <c r="X24" i="15"/>
  <c r="X25" i="15" s="1"/>
  <c r="W24" i="15"/>
  <c r="W25" i="15" s="1"/>
  <c r="V24" i="15"/>
  <c r="V25" i="15" s="1"/>
  <c r="U24" i="15"/>
  <c r="U25" i="15" s="1"/>
  <c r="T24" i="15"/>
  <c r="X7" i="47" s="1"/>
  <c r="AF7" i="47" s="1"/>
  <c r="R23" i="15"/>
  <c r="M22" i="15"/>
  <c r="R22" i="15" s="1"/>
  <c r="K16" i="14"/>
  <c r="K17" i="14" s="1"/>
  <c r="U18" i="47" s="1"/>
  <c r="J16" i="14"/>
  <c r="J17" i="14" s="1"/>
  <c r="P18" i="47" s="1"/>
  <c r="K13" i="14"/>
  <c r="J11" i="14"/>
  <c r="K7" i="14"/>
  <c r="J7" i="14"/>
  <c r="J24" i="10"/>
  <c r="O9" i="47" s="1"/>
  <c r="J23" i="10"/>
  <c r="J21" i="10"/>
  <c r="J19" i="10"/>
  <c r="J17" i="10"/>
  <c r="J15" i="10"/>
  <c r="J13" i="10"/>
  <c r="J11" i="10"/>
  <c r="J9" i="10"/>
  <c r="J7" i="10"/>
  <c r="T7" i="47"/>
  <c r="P7" i="14" l="1"/>
  <c r="N17" i="14"/>
  <c r="Z18" i="47" s="1"/>
  <c r="Z17" i="47"/>
  <c r="O17" i="14"/>
  <c r="AE18" i="47" s="1"/>
  <c r="AE17" i="47"/>
  <c r="N15" i="13"/>
  <c r="Z15" i="47"/>
  <c r="AF15" i="47" s="1"/>
  <c r="N25" i="10"/>
  <c r="Y9" i="47"/>
  <c r="X19" i="47"/>
  <c r="X20" i="47" s="1"/>
  <c r="T25" i="15"/>
  <c r="Y24" i="15"/>
  <c r="Y13" i="15"/>
  <c r="Y25" i="15" s="1"/>
  <c r="P12" i="11"/>
  <c r="P24" i="10"/>
  <c r="M24" i="15"/>
  <c r="P17" i="47"/>
  <c r="U17" i="47"/>
  <c r="V17" i="47" s="1"/>
  <c r="J25" i="10"/>
  <c r="O10" i="47" s="1"/>
  <c r="V10" i="47" s="1"/>
  <c r="J11" i="13"/>
  <c r="L11" i="13" s="1"/>
  <c r="J9" i="13"/>
  <c r="L9" i="13" s="1"/>
  <c r="J7" i="13"/>
  <c r="L7" i="13" s="1"/>
  <c r="J11" i="12"/>
  <c r="L11" i="12" s="1"/>
  <c r="J9" i="12"/>
  <c r="L9" i="12" s="1"/>
  <c r="J7" i="12"/>
  <c r="L7" i="12" s="1"/>
  <c r="L19" i="10"/>
  <c r="L11" i="10"/>
  <c r="L9" i="10"/>
  <c r="J9" i="11"/>
  <c r="L9" i="11" s="1"/>
  <c r="J7" i="11"/>
  <c r="M21" i="15"/>
  <c r="R21" i="15" s="1"/>
  <c r="M13" i="15"/>
  <c r="P13" i="15"/>
  <c r="M19" i="15"/>
  <c r="R19" i="15" s="1"/>
  <c r="Q17" i="15"/>
  <c r="T8" i="47" s="1"/>
  <c r="M17" i="15"/>
  <c r="M15" i="15"/>
  <c r="R15" i="15" s="1"/>
  <c r="O11" i="15"/>
  <c r="M11" i="15"/>
  <c r="N9" i="15"/>
  <c r="M9" i="15"/>
  <c r="M7" i="15"/>
  <c r="V18" i="47"/>
  <c r="T19" i="47"/>
  <c r="T20" i="47" s="1"/>
  <c r="L13" i="14"/>
  <c r="L12" i="14"/>
  <c r="L11" i="14"/>
  <c r="L10" i="14"/>
  <c r="L9" i="14"/>
  <c r="L8" i="14"/>
  <c r="L6" i="14"/>
  <c r="L10" i="13"/>
  <c r="L8" i="13"/>
  <c r="L6" i="13"/>
  <c r="J12" i="12"/>
  <c r="L10" i="12"/>
  <c r="L8" i="12"/>
  <c r="L6" i="12"/>
  <c r="R20" i="15"/>
  <c r="R18" i="15"/>
  <c r="R16" i="15"/>
  <c r="R14" i="15"/>
  <c r="R12" i="15"/>
  <c r="R10" i="15"/>
  <c r="R8" i="15"/>
  <c r="R6" i="15"/>
  <c r="L23" i="10"/>
  <c r="L22" i="10"/>
  <c r="L21" i="10"/>
  <c r="L20" i="10"/>
  <c r="L18" i="10"/>
  <c r="L17" i="10"/>
  <c r="L16" i="10"/>
  <c r="L15" i="10"/>
  <c r="L14" i="10"/>
  <c r="L12" i="10"/>
  <c r="L10" i="10"/>
  <c r="L8" i="10"/>
  <c r="L6" i="10"/>
  <c r="L6" i="11"/>
  <c r="L7" i="11"/>
  <c r="L8" i="11"/>
  <c r="L10" i="11"/>
  <c r="L11" i="11"/>
  <c r="J12" i="11"/>
  <c r="Q24" i="15"/>
  <c r="Q25" i="15" s="1"/>
  <c r="P24" i="15"/>
  <c r="O24" i="15"/>
  <c r="N24" i="15"/>
  <c r="G16" i="14"/>
  <c r="K17" i="47" s="1"/>
  <c r="F16" i="14"/>
  <c r="F17" i="14" s="1"/>
  <c r="G13" i="14"/>
  <c r="H13" i="14" s="1"/>
  <c r="F11" i="14"/>
  <c r="H11" i="14" s="1"/>
  <c r="F9" i="14"/>
  <c r="H9" i="14" s="1"/>
  <c r="G7" i="14"/>
  <c r="F7" i="14"/>
  <c r="H12" i="14"/>
  <c r="H10" i="14"/>
  <c r="H8" i="14"/>
  <c r="H6" i="14"/>
  <c r="P17" i="14" l="1"/>
  <c r="U19" i="47"/>
  <c r="U20" i="47" s="1"/>
  <c r="AF18" i="47"/>
  <c r="AF17" i="47"/>
  <c r="AE19" i="47"/>
  <c r="AE20" i="47" s="1"/>
  <c r="Z19" i="47"/>
  <c r="Z20" i="47" s="1"/>
  <c r="P15" i="13"/>
  <c r="Z16" i="47"/>
  <c r="AF16" i="47" s="1"/>
  <c r="P25" i="10"/>
  <c r="Y10" i="47"/>
  <c r="AF10" i="47" s="1"/>
  <c r="AF9" i="47"/>
  <c r="Y19" i="47"/>
  <c r="Y20" i="47" s="1"/>
  <c r="R17" i="15"/>
  <c r="R24" i="15"/>
  <c r="N8" i="47"/>
  <c r="M25" i="15"/>
  <c r="R7" i="15"/>
  <c r="J13" i="11"/>
  <c r="P11" i="47"/>
  <c r="V11" i="47" s="1"/>
  <c r="J15" i="13"/>
  <c r="P15" i="47"/>
  <c r="V15" i="47" s="1"/>
  <c r="O25" i="15"/>
  <c r="R8" i="47" s="1"/>
  <c r="R7" i="47"/>
  <c r="R19" i="47" s="1"/>
  <c r="R20" i="47" s="1"/>
  <c r="J13" i="12"/>
  <c r="P14" i="47" s="1"/>
  <c r="V14" i="47" s="1"/>
  <c r="P13" i="47"/>
  <c r="V13" i="47" s="1"/>
  <c r="N7" i="47"/>
  <c r="N19" i="47" s="1"/>
  <c r="N20" i="47" s="1"/>
  <c r="R11" i="15"/>
  <c r="N25" i="15"/>
  <c r="Q8" i="47" s="1"/>
  <c r="Q7" i="47"/>
  <c r="Q19" i="47" s="1"/>
  <c r="Q20" i="47" s="1"/>
  <c r="P25" i="15"/>
  <c r="S7" i="47"/>
  <c r="S19" i="47" s="1"/>
  <c r="S20" i="47" s="1"/>
  <c r="R9" i="15"/>
  <c r="R13" i="15"/>
  <c r="S8" i="47"/>
  <c r="L13" i="10"/>
  <c r="L7" i="10"/>
  <c r="O19" i="47"/>
  <c r="O20" i="47" s="1"/>
  <c r="V9" i="47"/>
  <c r="H7" i="14"/>
  <c r="L17" i="14"/>
  <c r="G17" i="14"/>
  <c r="H17" i="14" s="1"/>
  <c r="L7" i="14"/>
  <c r="F17" i="47"/>
  <c r="L16" i="14"/>
  <c r="L12" i="12"/>
  <c r="L13" i="12" s="1"/>
  <c r="L12" i="11"/>
  <c r="L25" i="10"/>
  <c r="L24" i="10"/>
  <c r="H16" i="14"/>
  <c r="AF19" i="47" l="1"/>
  <c r="AF20" i="47"/>
  <c r="R25" i="15"/>
  <c r="L15" i="13"/>
  <c r="P16" i="47"/>
  <c r="V16" i="47" s="1"/>
  <c r="V7" i="47"/>
  <c r="P19" i="47"/>
  <c r="P20" i="47" s="1"/>
  <c r="V20" i="47" s="1"/>
  <c r="L13" i="11"/>
  <c r="P12" i="47"/>
  <c r="V12" i="47" s="1"/>
  <c r="V8" i="47"/>
  <c r="K19" i="47"/>
  <c r="K20" i="47" s="1"/>
  <c r="F15" i="13"/>
  <c r="H15" i="13" s="1"/>
  <c r="F11" i="13"/>
  <c r="H11" i="13" s="1"/>
  <c r="F9" i="13"/>
  <c r="H9" i="13" s="1"/>
  <c r="F7" i="13"/>
  <c r="H7" i="13" s="1"/>
  <c r="F11" i="12"/>
  <c r="H11" i="12" s="1"/>
  <c r="F9" i="12"/>
  <c r="F7" i="12"/>
  <c r="H7" i="12" s="1"/>
  <c r="F12" i="12"/>
  <c r="H9" i="12"/>
  <c r="F12" i="11"/>
  <c r="F13" i="11" s="1"/>
  <c r="H13" i="11" s="1"/>
  <c r="F11" i="11"/>
  <c r="H11" i="11" s="1"/>
  <c r="F9" i="11"/>
  <c r="H9" i="11" s="1"/>
  <c r="F7" i="11"/>
  <c r="H7" i="11" s="1"/>
  <c r="G24" i="10"/>
  <c r="G25" i="10" s="1"/>
  <c r="F24" i="10"/>
  <c r="F25" i="10" s="1"/>
  <c r="F23" i="10"/>
  <c r="H23" i="10" s="1"/>
  <c r="F21" i="10"/>
  <c r="H21" i="10" s="1"/>
  <c r="F19" i="10"/>
  <c r="H19" i="10" s="1"/>
  <c r="F17" i="10"/>
  <c r="H17" i="10" s="1"/>
  <c r="F15" i="10"/>
  <c r="H15" i="10" s="1"/>
  <c r="G13" i="10"/>
  <c r="F13" i="10"/>
  <c r="F11" i="10"/>
  <c r="H11" i="10" s="1"/>
  <c r="G9" i="10"/>
  <c r="F9" i="10"/>
  <c r="G7" i="10"/>
  <c r="F7" i="10"/>
  <c r="J24" i="15"/>
  <c r="J25" i="15" s="1"/>
  <c r="I24" i="15"/>
  <c r="I25" i="15" s="1"/>
  <c r="H24" i="15"/>
  <c r="H25" i="15" s="1"/>
  <c r="G24" i="15"/>
  <c r="G25" i="15" s="1"/>
  <c r="F24" i="15"/>
  <c r="F25" i="15" s="1"/>
  <c r="J17" i="15"/>
  <c r="I13" i="15"/>
  <c r="H11" i="15"/>
  <c r="G9" i="15"/>
  <c r="F21" i="15"/>
  <c r="K21" i="15" s="1"/>
  <c r="F19" i="15"/>
  <c r="K19" i="15" s="1"/>
  <c r="F17" i="15"/>
  <c r="F15" i="15"/>
  <c r="K15" i="15" s="1"/>
  <c r="F13" i="15"/>
  <c r="F11" i="15"/>
  <c r="F9" i="15"/>
  <c r="F7" i="15"/>
  <c r="K7" i="15" s="1"/>
  <c r="H8" i="13"/>
  <c r="V19" i="47" l="1"/>
  <c r="F13" i="12"/>
  <c r="H13" i="12" s="1"/>
  <c r="K13" i="15"/>
  <c r="H9" i="10"/>
  <c r="H7" i="10"/>
  <c r="H25" i="10"/>
  <c r="H13" i="10"/>
  <c r="K9" i="15"/>
  <c r="K17" i="15"/>
  <c r="K18" i="47"/>
  <c r="H24" i="10"/>
  <c r="K11" i="15"/>
  <c r="K25" i="15"/>
  <c r="F15" i="47"/>
  <c r="H10" i="13"/>
  <c r="L17" i="47" l="1"/>
  <c r="F18" i="47"/>
  <c r="L18" i="47" s="1"/>
  <c r="L15" i="47"/>
  <c r="F16" i="47"/>
  <c r="L16" i="47" s="1"/>
  <c r="H6" i="13"/>
  <c r="F13" i="47"/>
  <c r="K20" i="15"/>
  <c r="K18" i="15"/>
  <c r="K16" i="15"/>
  <c r="K14" i="15"/>
  <c r="K12" i="15"/>
  <c r="K10" i="15"/>
  <c r="K8" i="15"/>
  <c r="K6" i="15"/>
  <c r="H22" i="10"/>
  <c r="H20" i="10"/>
  <c r="H18" i="10"/>
  <c r="H16" i="10"/>
  <c r="H14" i="10"/>
  <c r="H12" i="10"/>
  <c r="H10" i="10"/>
  <c r="H8" i="10"/>
  <c r="H6" i="10"/>
  <c r="H10" i="11"/>
  <c r="H8" i="11"/>
  <c r="H6" i="11"/>
  <c r="H10" i="12"/>
  <c r="H8" i="12"/>
  <c r="H6" i="12"/>
  <c r="F11" i="47"/>
  <c r="H12" i="11" l="1"/>
  <c r="K24" i="15"/>
  <c r="L11" i="47"/>
  <c r="F12" i="47"/>
  <c r="L12" i="47" s="1"/>
  <c r="F19" i="47"/>
  <c r="F20" i="47" s="1"/>
  <c r="L13" i="47"/>
  <c r="F14" i="47"/>
  <c r="L14" i="47" s="1"/>
  <c r="H12" i="12"/>
  <c r="I9" i="47"/>
  <c r="I10" i="47" s="1"/>
  <c r="E9" i="47"/>
  <c r="J7" i="47"/>
  <c r="G7" i="47"/>
  <c r="J19" i="47" l="1"/>
  <c r="J20" i="47" s="1"/>
  <c r="J8" i="47"/>
  <c r="E19" i="47"/>
  <c r="E20" i="47" s="1"/>
  <c r="E10" i="47"/>
  <c r="L10" i="47" s="1"/>
  <c r="G19" i="47"/>
  <c r="G20" i="47" s="1"/>
  <c r="G8" i="47"/>
  <c r="L9" i="47"/>
  <c r="D7" i="47"/>
  <c r="I7" i="47"/>
  <c r="H7" i="47"/>
  <c r="I8" i="47" l="1"/>
  <c r="I19" i="47"/>
  <c r="I20" i="47" s="1"/>
  <c r="D19" i="47"/>
  <c r="D8" i="47"/>
  <c r="H19" i="47"/>
  <c r="H20" i="47" s="1"/>
  <c r="H8" i="47"/>
  <c r="L7" i="47"/>
  <c r="L8" i="47" l="1"/>
  <c r="L19" i="47"/>
  <c r="D20" i="47"/>
  <c r="L20" i="47" s="1"/>
</calcChain>
</file>

<file path=xl/sharedStrings.xml><?xml version="1.0" encoding="utf-8"?>
<sst xmlns="http://schemas.openxmlformats.org/spreadsheetml/2006/main" count="1318" uniqueCount="222">
  <si>
    <t>3.</t>
  </si>
  <si>
    <t>4.</t>
  </si>
  <si>
    <t>5.</t>
  </si>
  <si>
    <t>6.</t>
  </si>
  <si>
    <t>OBJEKTI ZAJEDNIČKIH POTREBA</t>
  </si>
  <si>
    <t>GROBLJA GRADA POŽEGE</t>
  </si>
  <si>
    <t>GRIJANJE STAMBENIH ZGRADA</t>
  </si>
  <si>
    <t>1.</t>
  </si>
  <si>
    <t>2.</t>
  </si>
  <si>
    <t>TRŽNICA</t>
  </si>
  <si>
    <t>SLUŽBA NAPLATE PARKIRANJA</t>
  </si>
  <si>
    <t>GOSPODARENJE OTPADOM</t>
  </si>
  <si>
    <t>7.</t>
  </si>
  <si>
    <t>PLANIRANI IZVORI FINANCIRANJA</t>
  </si>
  <si>
    <t>POZ.</t>
  </si>
  <si>
    <t>9.</t>
  </si>
  <si>
    <t>8.</t>
  </si>
  <si>
    <t>Domagoj Lovrić, mag.ing.mech.</t>
  </si>
  <si>
    <t>PLANIRANE INVESTICIJE</t>
  </si>
  <si>
    <t>ROK PROVEDBE</t>
  </si>
  <si>
    <t>MJERE I CILJEVI</t>
  </si>
  <si>
    <t>PODRUČJE INVESTIRANJA</t>
  </si>
  <si>
    <t>IZVORI FINACIRANJA</t>
  </si>
  <si>
    <t>R E K A P I T U L A C I J A</t>
  </si>
  <si>
    <t>Radovi na odlagalištu Vinogradine</t>
  </si>
  <si>
    <t>Izgradnja sustava za otplinjavanje, obodnih nasipa i privremenih prometnica na tijelu odlagališta s ciljem pravilnog postupanja s otpadom i zaštite okoliša</t>
  </si>
  <si>
    <t>31.8.2023.</t>
  </si>
  <si>
    <t>-</t>
  </si>
  <si>
    <t>Izgradnja i opremanje kompostane na lokaciji Vinogradine</t>
  </si>
  <si>
    <t>27.2.2023.</t>
  </si>
  <si>
    <t>Završetak projekta izgradnje i opremanja kompostane te ishođenje dozvola s ciljem uspostave sustava sakupljanja i oporabe biorazgradivog otpada</t>
  </si>
  <si>
    <t>Geodetski snimak odlagališta i izračun volumena odloženog otpada s ciljem informiranja FZOEU o preostalom kapacitetu odlagališta</t>
  </si>
  <si>
    <t>30.6.2023.</t>
  </si>
  <si>
    <t>31.12.2023.</t>
  </si>
  <si>
    <t>Poboljšanje postojećeg sustava sakupljanja komunalnog otpada</t>
  </si>
  <si>
    <t>30.9.2023.</t>
  </si>
  <si>
    <t>Uspostava reciklažnog dvorišta Vinogradine</t>
  </si>
  <si>
    <t>Reciklažno dvorište građevnog otpada i odlagalište inertnog otpada</t>
  </si>
  <si>
    <t>Sanacija grobljanskih objekata (mrtvačnice, staza, ograda), uređenje zelenih površina s ciljem održavanja, uljepšavanja i funkcioniranja groblja</t>
  </si>
  <si>
    <t>31.10.2023.</t>
  </si>
  <si>
    <t>Manji popravci grobljanskih objekata (kapelice, staza, ograda), uređenje zelenih površina s ciljem održavanja, uljepšavanja i funkcioniranja groblja</t>
  </si>
  <si>
    <t>Manji popravci grobljanskih objekata (kapelice, staza, ograda) s ciljem održavanja i funkcioniranja groblja</t>
  </si>
  <si>
    <t>Manji popravci grobljanskih objekata (kapelica, staza, ograda), uređenje zelenih površina s ciljem održavanja, uljepšavanja i funkcioniranja groblja</t>
  </si>
  <si>
    <t>Ad 1</t>
  </si>
  <si>
    <t>Ad 2</t>
  </si>
  <si>
    <t>Ad 3</t>
  </si>
  <si>
    <t>Ad 4</t>
  </si>
  <si>
    <t>Ad 5</t>
  </si>
  <si>
    <t>Ad 6</t>
  </si>
  <si>
    <t>Ad 7</t>
  </si>
  <si>
    <t>Ad 8</t>
  </si>
  <si>
    <t>Usluge prema obvezama ugovora o sanaciji odlagališta</t>
  </si>
  <si>
    <t xml:space="preserve">Poboljšanje postojećeg sustava sakupljanja komunalnog otpada obuhvaća betoniranje podloga za izgradnju boksova i opremanje boksova spremnicima, te izgradnju boksova za ograđivanje spremnika. Za betoniranje podloga provest će se postupci nabave materijala i sredstava za rad, a radove će izvesti Komunalac Požega. Za izgradnju boksova provest će se postupci jednostavne nabave te će suvlasnici višestambenih zgrada odabrati najpovoljnijeg izvođača. Izgrađeni boksovi trebaju spriječiti pristup kontejnerima od strane trećih osoba i neovlašteno odlaganje otpada u tuđe spremnike. Podloge i boksovi izvodit će se uz višestambene zgrade koje još nemaju uređeno odlaganje otpada. </t>
  </si>
  <si>
    <t>OBRAZLOŽENJE:</t>
  </si>
  <si>
    <t>Uspostava sustava sakupljanja biorazgradivog otpada s edukacijama i promidžbom odvojenog sakupljanja biorazgradivog otpada</t>
  </si>
  <si>
    <t>Uređenje boksova za odlaganje otpada uz višestambene zgrade s ciljem kontroliranog odlaganja i zaštite okoliša</t>
  </si>
  <si>
    <t xml:space="preserve">Izrada elaborata, uputa, edukativnih materijala s ciljem povećanja stope odvojeno skupljenog otpada i smanjenja otpada na odlagalištu </t>
  </si>
  <si>
    <t>Uspostava sustava sakupljanja biorazgradivog otpada obuhvatit će nabavu spremnika za sakupljanje biorazgradivog otpada (predviđeno u Planu nabave sredstava rada i Planu nabave - očekuje se nabava dijela spremnika od strane JLS putem poziva Fonda za zaštitu okoliša i energetsku učinkovitost, a dio spremnika nabavio bi Komunalac Požega), izradu elaborata za uspostavu sustava, izradu uputa za djelatnike o načinu gospodarenja biorazgradivim otpadom, izradu edukativnih i informativnih materijala za provedbu edukativnih radionica u školama, vrtićima i gospodarskoj komori i obavještavanje korisnika putem medija (portala, radija, web stranice). Postupci nabave provodit će se i za izradu edukativnih i informativnih materijala te objave u medijima.</t>
  </si>
  <si>
    <t>Uspostava sustava povratne naknade na reciklažnim dvorištima</t>
  </si>
  <si>
    <t>Uspostava sustava povratne naknade u reciklažnim dvorištima zakonska je obveza. S obzirom na to da je Komunalac Požega 2020. godine podnio zahtjev za sklapanje ugovora s Fondom za zaštitu okoliša i energetsku učinkovitost za sudjelovanje u sustavu povratne naknade, ali nije imao ispunjene sve uvjete, u 2023. godini trebali bi se osigurati uvjeti na reciklažnim dvorištima koji uključuju prilagodbu postojećih prostora za sustav povratne naknade (skladištenje ambalažnog otpada osigurati u postojećim kontejnerima, zaprimanje i brojanje pod nadstrešnicom ili u postojećem građevinskom kontejneru, uspostaviti elektroničku blagajnu za isplatu povratne naknade u upravi društva, izraditi elaborat organizacije sustava povratne naknade s uputama za djelatnike, izraditi oznake na reciklažnim dvorištima za funkcioniranje sustava, izraditi promidžbene materijale i informirati korisnike).</t>
  </si>
  <si>
    <t>Opremanje, ishođenje uporabne dozvole i upis u očevidnik RD-a, izrada elaborata i uputa  s ciljem što bolje organizacije i manipuliranja odvojeno skupljenim otpadom te učinkovitog gospodarenja otpadom</t>
  </si>
  <si>
    <t>Uspostava reciklažnog dvorišta Vinogradine obuhvaća nabavu kontejnera potrebnih za ishođenje uporabne dozvole, provedbu tehničkog pregleda, ishođenje uporabne dozvole, upis u Očevidnik reciklažnih dvorišta, izradu elaborata i uputa za organizaciju rada u reciklažnom dvorištu. Za nabavu konetjnera namijenjenih skladištenju otpada potrebno je provesti postupke nabava. Sve aktivnosti provodit će Komunalac Požega sredstvima iz cijene usluge.</t>
  </si>
  <si>
    <t>Ad 5-9</t>
  </si>
  <si>
    <t>DIREKTOR:</t>
  </si>
  <si>
    <t>Održavanje parkirnih automata</t>
  </si>
  <si>
    <t>Održavanje terenske elektronske opreme kontrolora naplate parkiranja</t>
  </si>
  <si>
    <t>Zamjena oštećenih elektronskih i mehaničkih dijelova parkirnih automata s ciljem funkcionalnosti i kontinuiteta u obavljanju poslova naplate parkiranja</t>
  </si>
  <si>
    <t>Zamjena oštećene prometne signalizacije</t>
  </si>
  <si>
    <t>Zamjena oštećenih prometnih znakova i ugradnja novih stupova za prometne znakove s ciljem sigurnosti prometa i prometa u mirovanju</t>
  </si>
  <si>
    <t>Popravci postojećih prijenosnih terminala i pisača i nabava novih s ciljem funkcionalnosti i kontinuiteta u obavljanju poslova naplate parkiranja te modernizacije službe</t>
  </si>
  <si>
    <t>Ad 1.</t>
  </si>
  <si>
    <t>Ad. 2.</t>
  </si>
  <si>
    <t>Ad 3.</t>
  </si>
  <si>
    <t>Nabava kamere za pregled dimovodnih objekata s ciljem poboljšanja pružanja usluge i povećanja sigurnosti u održavanju dimovodnih objekata te preventivnog sprječavanja nastanka požara i nesreća uzrokovanih dimnim plinovima.</t>
  </si>
  <si>
    <t xml:space="preserve">Ad 1. </t>
  </si>
  <si>
    <t xml:space="preserve">Ad 2. </t>
  </si>
  <si>
    <t>Instaliranje opreme za obavještavanje zastoja u radu kotlovnice. Planirani radovi imaju cilj osigurati brže i efikasnije otklanjanje kvarova te skratiti vrijeme bez toplinske energije u zgradama.</t>
  </si>
  <si>
    <t>1.10.2023.</t>
  </si>
  <si>
    <t xml:space="preserve"> 1.10.2023.</t>
  </si>
  <si>
    <t xml:space="preserve">Ad 3. </t>
  </si>
  <si>
    <t>Nabavom kamere za pregled dimovodnih objekata povećat će se kvaliteta obavljanja dimnjačarskih poslova jer će se omogućiti detaljan pregled dimnjaka. Kamera omogućuje pregled dijelova dimnjaka nedostupnih ljudskom oku tako da će se puno bolje moći utvrditi postojeće stanje dimnjaka te odrediti načini čišćenja i eventualnih potreba za sanacijom radi sprječavanja požara i nesreća uzrokovanih dimnim plinovima.</t>
  </si>
  <si>
    <t>Radovi u Kotlovnici I. u Ulici V.Nazora</t>
  </si>
  <si>
    <t>Radovi u Kotlovnici II. u Ulici M.Krleže</t>
  </si>
  <si>
    <t>Opremanje dimnjačarske službe</t>
  </si>
  <si>
    <t>Radovi na Groblju sv.Ilije</t>
  </si>
  <si>
    <t>Radovi na Groblju sv.Elizabete</t>
  </si>
  <si>
    <t>Radovi na Groblju Jagodnjak</t>
  </si>
  <si>
    <t>Radovi na Groblju Krista Kralja</t>
  </si>
  <si>
    <t>Radovi na groblju u Mihaljevcima i Novim Mihaljevcima</t>
  </si>
  <si>
    <t>Radovi na groblju u Vidovcima</t>
  </si>
  <si>
    <t>Radovi na groblju u Dervišagi</t>
  </si>
  <si>
    <t>Radovi na groblju u Novom Selu</t>
  </si>
  <si>
    <t>Radovi na groblju u Štitnjaku</t>
  </si>
  <si>
    <t>31.5.2023.</t>
  </si>
  <si>
    <t>Provedba programa promidžbe gradske tržnice</t>
  </si>
  <si>
    <t>Prilagodba sanitarnog čvora, ulaznih vrata na tržnici i prostorije za djelatnike za potrebe integrativne radionice s ciljem zapošljavanja osoba s invaliditetom.</t>
  </si>
  <si>
    <t>Ad 2.</t>
  </si>
  <si>
    <t>Održavanje dvije edukativne radionice u prostoru tržnice s podjelom promidžbenih i edukativnih materijala vezanih za rad tržnice i ostalih djelatnosti društva s ciljem informiranja i edukacije djelatnika, prodavatelja i korisnika tržnice.</t>
  </si>
  <si>
    <t>Zbog dugogodišnje uporabe, izloženosti vremenskim uvjetima koji se kreću od iznimno visokih do niskih temperatura, utjecaja vlage u zraku, kiša i pljuskova, parkirni automati izloženi su velikim vremenskim oscilacijama te podliježu kvarovima mehaničkih dijelova i pregorijevanju elektronskih komponenti. S obzirom na to da nije moguće predvidjeti kada će se ti kvarovi dogoditi, isti se otklanjaju tijekom cijele godine po potrebi. Za nabavu elektronskih i mehaničkih dijelova parkirnih automata s ciljem kontinuiranog funkcioniranja službe naplate parkiranja, postupci jednostavnih nabava provodit će se prema potrebama. Iznos planiranih sredstava određen je iskustveno prema podacima iz prethodnog razdoblja, a financirat će se vlastitim sredstvima društva.</t>
  </si>
  <si>
    <t>Terenska oprema kontrolora naplate parkiranja također je izložena vremenskim uvjetima zbog čega dolazi do kvarova i potrebe popravka ili nabave novih prijenosnih terminala i pisača. Kvar terminala i pisača ne može se predvidjeti tako da se popravci i nabava novih obavljaju po potrebi tijekom cijele godine. Pri nabavi novih uređaja vodi se računa o modernizaciji službe. Za nabavu rezervnih dijelova kao i nabavu novih terminala i pisača planira se pokretanje jednostavnih postupaka nabave. Planirana sredstva određena su prema podacima utrošenih sredstava iz prethodnih razdoblja, a financirat će se vlastitim sredstvima društva.</t>
  </si>
  <si>
    <t>Glavni uzroci oštećenja vertikalne prometne signalizacije su udarci i lomljenje prometnih znakova i stupova raznim vozilima (automobili, kamioni, traktori…) te vandalizam. Popravci i zamjena prometne signalizacije obavljaju se tijekom cijele godine po potrebi s ciljem sigurnosti prometa i prometa u mirovanju. Za nabavu znakova i stupova obavit će se postupci jednostavnih nabava, a radove ugradnje obavljat će djelatnici Društva. Zamjena oštećene prometne signalizacije financirat će se vlastitim sredstvima Društva.</t>
  </si>
  <si>
    <t>Radovi na gradskoj tržnici I - postavljanje sjenila</t>
  </si>
  <si>
    <t xml:space="preserve">Postavljanje sjenila na dijelu krova tržnice s nadsvjetlom s ciljem zaštite od sunca i stvaranja pogodnijih uvjeta rada unutar prostora tržnice.  </t>
  </si>
  <si>
    <t>31.3.2023.</t>
  </si>
  <si>
    <t>Radovi na gradskoj tržnici II - prilagodba sanitarnog čvora, ulaznih vrata i prostorije za djelatnike</t>
  </si>
  <si>
    <t>Planiranim radovima uređenja i prilagodbe postojećeg sanitarnog čvora, ulaznih vrata tržnice i prostorije za djelatnike tržnice omogućit će se zapošljavanje na tržnici osoba s invaliditetom u okviru integrativne radionice. Za radove adaptacije sanitarnog čvora, ulaznih vrata i prostorije za djelatnike uključujući i sve instalaterske radove (struja, voda) provest će se jednostavni postupci nabave uz angažiranje vanjskih izvođača radova. Radovi će biti financirani vlastitim sredstvima društva.</t>
  </si>
  <si>
    <t>Ad 4.</t>
  </si>
  <si>
    <t>Pregledom zidova i stropova u prostorijama upravne zgrade u Vukovarskoj 8 utvrđeno je da su površine zidova i stropova požutjele, vidljiva su oštećenja od korištenja, a spojevi gipskartonskih ploča popucani. Zgrada je posljednji put ličena prije 10 godina kad je obavljena njena rekonstrukcija nakon razdvajanja Tekije i Komunalca Požega. Za poboljšanje postojećeg stanja planirano je ličenje unutarnjih zidova i stropova iz estetskih i higijenskih razloga. Za ličenje prostorija provest će se jednostavni postupak nabave, a radovi financirati vlastitim sredstvima Društva.</t>
  </si>
  <si>
    <t>Planirani su radovi nabave i postavljanja sjenila na dijelu krova tržnice s nadsvjetlom iznad prostora za prodaju mlijeka i mliječnih proizvoda. Postavljanjem sjenila spriječilo bi se prodiranje svjetlosti i podizanje temperature u ljetnom periodu godine te ugodniji uvjeti za djelatnike tržnice, prodavatelje i korisnike tržnice. Za ove radove provest će se jednostavni postupak nabave uz angažiranje vanjskog izvođača radova. Radovi će biti financirani  vlastitim sredstvima Društva.</t>
  </si>
  <si>
    <t>Ličenje unutarnjih zidova s ciljem poboljšanja higijenskih uvjeta u zgradi i estetike unutarnjeg prostora</t>
  </si>
  <si>
    <t>Dobava i ugradnja pločastih kolektora s ciljem zamijene i stavljanja u funkciju kolektora oštećenih u tuči</t>
  </si>
  <si>
    <t>Pločasti kolektori koji su postavljeni na krovu poslovne zgrade oštećeni su od tuče koja se dogodila 25.6.2021.g. te ih je potrebno zamijeniti kako bi bili u funkciji. Za dobavu i ugradnju novih pločastih kolektora provest će se postupak jednostavne nabave. Radovi će biti financirani sredstvima osiguravajućeg društva.</t>
  </si>
  <si>
    <t>Valuta</t>
  </si>
  <si>
    <t>kn</t>
  </si>
  <si>
    <t>€</t>
  </si>
  <si>
    <t>SREDSTVA IZ CIJENE USLUGE</t>
  </si>
  <si>
    <t>FZOEU</t>
  </si>
  <si>
    <t xml:space="preserve"> EU FONDOVI </t>
  </si>
  <si>
    <t>PRORAČUN JLS</t>
  </si>
  <si>
    <t>SREDSTVA SUVLASNIKA SZ</t>
  </si>
  <si>
    <t>UKUPNA VRIJEDNOST INVESTICIJE</t>
  </si>
  <si>
    <t>GROBLJANSKE NAKNADE</t>
  </si>
  <si>
    <t/>
  </si>
  <si>
    <t xml:space="preserve">Radovi sanacije i preuređenja na lokaciji upravne zgrade u Vukovarskoj 8 </t>
  </si>
  <si>
    <t xml:space="preserve">Radovi ličenja unutarnjih zidova i stropova upravne zgrade u Vukovarskoj 8 - VI. </t>
  </si>
  <si>
    <t>Radovi zamjene pločastih kolektora na sustavu za pripremu potrošne tople vode na lokaciji poslovne zgrade u Industrijskoj 25D</t>
  </si>
  <si>
    <t xml:space="preserve">KOMUNALAC POŽEGA                 (iz cijene usluge) </t>
  </si>
  <si>
    <t xml:space="preserve">KOMUNALAC POŽEGA                (iz grobljanskih naknada) </t>
  </si>
  <si>
    <t xml:space="preserve">KOMUNALAC POŽEGA                 (iz vlastitih sredstava) </t>
  </si>
  <si>
    <t xml:space="preserve">FZOEU </t>
  </si>
  <si>
    <t xml:space="preserve">PRORAČUN JLS </t>
  </si>
  <si>
    <t xml:space="preserve">SUVLASNICI SZ </t>
  </si>
  <si>
    <r>
      <t>SREDSTVA</t>
    </r>
    <r>
      <rPr>
        <b/>
        <sz val="7.7"/>
        <rFont val="Arial Narrow"/>
        <family val="2"/>
        <charset val="238"/>
      </rPr>
      <t xml:space="preserve"> OSIGURAVAJUĆEG </t>
    </r>
    <r>
      <rPr>
        <b/>
        <sz val="8"/>
        <rFont val="Arial Narrow"/>
        <family val="2"/>
        <charset val="238"/>
      </rPr>
      <t>DRUŠTVA</t>
    </r>
  </si>
  <si>
    <t>SVEUKUPNO (1.-6.):</t>
  </si>
  <si>
    <t xml:space="preserve">VLASTITA SREDSTVA </t>
  </si>
  <si>
    <t>SREDSTVA OSIGURAVAJUĆEG DRUŠTVA</t>
  </si>
  <si>
    <t>OSTALI IZVORI FINANCIRANJA</t>
  </si>
  <si>
    <t>VLASTITA SREDSTVA</t>
  </si>
  <si>
    <t>UKUPNO PLANIRANE INVESTICIJE (1.):</t>
  </si>
  <si>
    <t>UKUPNO PLANIRANE INVESTICIJE (2.):</t>
  </si>
  <si>
    <t>UKUPNO PLANIRANE INVESTICIJE (3.):</t>
  </si>
  <si>
    <t>UKUPNO PLANIRANE INVESTICIJE (4.):</t>
  </si>
  <si>
    <t>UKUPNO PLANIRANE INVESTICIJE (5.):</t>
  </si>
  <si>
    <t>UKUPNO PLANIRANE INVESTICIJE  (6.):</t>
  </si>
  <si>
    <t>PLAN INVESTICIJA I INVESTICIJSKOG ODRŽAVANJA 2023.</t>
  </si>
  <si>
    <t>PLAN INVESTICIJA I INVESTICIJSKOG ODRŽAVANJA ZA 2023.</t>
  </si>
  <si>
    <t>I. REBALANS PLANA</t>
  </si>
  <si>
    <t>I. REBALAS PLANA</t>
  </si>
  <si>
    <t xml:space="preserve">PLANIRANI IZVORI FINANCIRANJA - </t>
  </si>
  <si>
    <r>
      <t xml:space="preserve">Produženje građevinskih dozvola, </t>
    </r>
    <r>
      <rPr>
        <strike/>
        <sz val="10"/>
        <rFont val="Arial Narrow"/>
        <family val="2"/>
        <charset val="238"/>
      </rPr>
      <t>novelacija dokumentacije za prijavu na EU financiranje s ciljem unapređenja gospodarenja građevnim otpadom</t>
    </r>
  </si>
  <si>
    <t>o</t>
  </si>
  <si>
    <t>Stavka plana se ne mijenja.</t>
  </si>
  <si>
    <r>
      <rPr>
        <strike/>
        <sz val="10"/>
        <rFont val="Arial Narrow"/>
        <family val="2"/>
        <charset val="238"/>
      </rPr>
      <t>Rekonstrukcija električnih instalacija u kotlovnici uključujući izmjenu upravljačkog ormarića.</t>
    </r>
    <r>
      <rPr>
        <sz val="10"/>
        <rFont val="Arial Narrow"/>
        <family val="2"/>
        <charset val="238"/>
      </rPr>
      <t xml:space="preserve"> Instaliranje opreme za obavještavanje zastoja u radu kotlovnice. Planirani radovi imaju cilj povećati sigurnost u radu kotlovnica, brže i efikasnije otkloniti kvarove te skratiti vrijeme bez toplinske energije u zgradama.</t>
    </r>
  </si>
  <si>
    <r>
      <t xml:space="preserve">Za provedbu projekta izgradnje reciklažnog dvorišta građevnog otpada i odlagališta inertnog otpada potrebno je provesti pripremne aktivnosti. Za oba projekta potrebno je produžiti građevinsku dozvolu za tri godine (za RD ističe 3.3.2023., a za odlagalište inertnog otpada 25.2.2024.). </t>
    </r>
    <r>
      <rPr>
        <strike/>
        <sz val="10"/>
        <rFont val="Arial Narrow"/>
        <family val="2"/>
        <charset val="238"/>
      </rPr>
      <t>S obzirom na mogućnost objave poziva za izgradnju postrojenja za recikliranje građevnog otpada, potrebno je novelirati dokumentaciju za prijavu RD na EU financiranje (studiju izvedivosti) za što će se trebati provesti postupak nabave te izabrati ovlaštena tvrtka.</t>
    </r>
  </si>
  <si>
    <r>
      <rPr>
        <strike/>
        <sz val="10"/>
        <rFont val="Arial Narrow"/>
        <family val="2"/>
        <charset val="238"/>
      </rPr>
      <t>Izgradnjom grobnog polja 10 i početkom izgradnje grobnog polja 11 ukazala se potreba za izgradnjom internih prometnica na Groblju Krista Kralja radi bolje pristupačnosti grobnim mjestima. Planirani radovi obuhvatili bi izgradnju staza i prateće infrastrukture (odvodnje, vodoopskrbe, elektroinstalacija) uz navedena grobna polja i polje broj 4. Radove bi izvodila vanjska tvrtka te je potrebna pripreme dokumentacije o nabavi i provedba postupka nabave za izvođenje radova. Za ove radove planirano je financiranje iz Proračuna Grada Požege iz prikupljenih naknada za korištenje grobnog mjesta. Planirano je da Grad Požega donese zaključak po kojem će sve aktivnosti i radove provesti Komunalac Požega te da se ugovorom reguliraju odnosi ugovornih strana. Komunalac Požega proveo bi postupke nabave i koordinirao izvođenje radova.</t>
    </r>
    <r>
      <rPr>
        <sz val="10"/>
        <rFont val="Arial Narrow"/>
        <family val="2"/>
        <charset val="238"/>
      </rPr>
      <t xml:space="preserve"> Na groblju se godinama obavlja kontinuirana sadnja i zamjena bolesnih sadnica te je  i u 2023. godini  planirano uređenje zelenila s ciljem uređenog i ljepšeg izgleda groblja. Radove uređenja zelenila izvodio bi Komunalac Požega, a za nabavu sadnog i ostalog materijala potrebnog za sadnju (sadnice, gnojivo, kolci, bužiri i dr.) proveli bi se postupci nabave. Za radove uređenja zelenih površina izradio bi se elaborat s troškovnikom i specifikacijom sadnog materijala.</t>
    </r>
  </si>
  <si>
    <r>
      <rPr>
        <strike/>
        <sz val="10"/>
        <rFont val="Arial Narrow"/>
        <family val="2"/>
        <charset val="238"/>
      </rPr>
      <t>Izgradnja staza i prateće infrastrukture (odvodnja, vodoopskrba, elektroinstalacije), zaštita kamenih površina</t>
    </r>
    <r>
      <rPr>
        <sz val="10"/>
        <rFont val="Arial Narrow"/>
        <family val="2"/>
        <charset val="238"/>
      </rPr>
      <t>, uređenje zelenila s ciljem bolje pristupačnosti grobnicama, funkcionalnosti i boljem izgledu groblja</t>
    </r>
  </si>
  <si>
    <r>
      <rPr>
        <strike/>
        <sz val="10"/>
        <rFont val="Arial Narrow"/>
        <family val="2"/>
        <charset val="238"/>
      </rPr>
      <t>Izrada glavnog projekta sanacije fasade mrtvačnice</t>
    </r>
    <r>
      <rPr>
        <sz val="10"/>
        <rFont val="Arial Narrow"/>
        <family val="2"/>
        <charset val="238"/>
      </rPr>
      <t>, sanacija grobljanskih objekata  (staza, stepenica, uređaja, zaštita kamenih površina), uređenje zelenila groblja s ciljem održavanja, uljepšavanja i funkcionalnosti</t>
    </r>
  </si>
  <si>
    <t>Na pojedinim grobljima gdje su za investicijsko održavanje do sada utrošena sredstva veća od planiranih, uvećan je planirani iznos, a na grobljima gdje nema potrebe za većim ulaganjima, planirani iznos je umanjen.</t>
  </si>
  <si>
    <r>
      <rPr>
        <strike/>
        <sz val="10"/>
        <rFont val="Arial Narrow"/>
        <family val="2"/>
        <charset val="238"/>
      </rPr>
      <t>Rekonstrukcijom elektroinstalacija s upravljačkom jedinicom završna je faza rekonstrukcije dvije kotlovnice kojima Komunalac Požega d.o.o. opskrbljuje toplinskom energijom 417 stanova u naselju Babin vir u Požegi. Postojeće elektroinstalacije nisu obnavljane od početka rada Kotlovnice I. u Ulici V.Nazora.</t>
    </r>
    <r>
      <rPr>
        <sz val="10"/>
        <rFont val="Arial Narrow"/>
        <family val="2"/>
        <charset val="238"/>
      </rPr>
      <t xml:space="preserve"> Instaliranjem opreme za daljinsko upozoravanje o eventualnim zastojima i problemima u radu kotlovnice na brži i efikasniji način moći će se uklanjati zastoji i kvarovi u sustavu grijanja te će biti skraćeno vrijeme u kojemu bi stanovi bili bez toplinske energije.   </t>
    </r>
  </si>
  <si>
    <t>Od uspostave reciklažnog dvorišta Vinogradine se odustalo. Prije tehničkog pregleda reciklažno dvorište potrebno je opremiti kontejnerima, opremom i sredstvima za rad što društvo neće biti u mogućnosti jer su se ukazale druge potrebe većeg prioriteta.</t>
  </si>
  <si>
    <r>
      <rPr>
        <strike/>
        <sz val="10"/>
        <rFont val="Arial Narrow"/>
        <family val="2"/>
        <charset val="238"/>
      </rPr>
      <t>Preuređenje i prilagodba prostorije unutar pomoćne zgrade</t>
    </r>
    <r>
      <rPr>
        <sz val="10"/>
        <rFont val="Arial Narrow"/>
        <family val="2"/>
        <charset val="238"/>
      </rPr>
      <t xml:space="preserve">, prepokrivanje dijela krova oštećenog od tuče, sanacija postojećeg sokla i čišćenje i impregnacija granita s ciljem zaštite objekta </t>
    </r>
    <r>
      <rPr>
        <strike/>
        <sz val="10"/>
        <rFont val="Arial Narrow"/>
        <family val="2"/>
        <charset val="238"/>
      </rPr>
      <t>te prilagodbe prostora za potrebe Integrativne radionice za zapošljavanje osoba s invaliditetom</t>
    </r>
  </si>
  <si>
    <t>Odustalo se od investicije prilagodbe prostora u Vukovarskoj 8 za potrebe Integrativne radionice za zapošljavanje osoba s invaliditetom. Sjedište Integrativne radionice je u Industrijskoj ulici 25D, a u tom su prostoru obavljene sve potrebne prilagodbe osobama s invaliditetom. Investicijama pokrivanja krova, čišćenja i zaštite granita te sanacije sokla su uvećani iznosi vrijednosti investicije jer je došlo do povećanja cijena građevinskih radova.</t>
  </si>
  <si>
    <t>Ova investicija planirat će se u narednom planskom razdoblju.</t>
  </si>
  <si>
    <t>Vrijednost investicije je uvećana zbog porasta cijena građevinskih radova.</t>
  </si>
  <si>
    <t>Požega, rujan 2023.</t>
  </si>
  <si>
    <t xml:space="preserve">Instaliranjem opreme za daljinsko upozoravanje o eventualnim zastojima i problemima u radu Kotlovnice II. u Ulici M.Krleže na brži i efikasniji način moći će se uklanjati zastoji i kvarovi u sustavu grijanja te će biti skraćeno vrijeme u kojemu bi stanovi bili bez toplinske energije.   </t>
  </si>
  <si>
    <t>Vrijednost investicije je umanjena jer su radovi izvedeni te je planirana investicija svedena u realne okvire.</t>
  </si>
  <si>
    <t xml:space="preserve"> PLANA INVESTICIJA I INVESTICIJSKOG ODRŽAVANJA ZA 2023. GODINU</t>
  </si>
  <si>
    <t>Odustaje se od izrade glavnog projekta sanacije fasade mrtvačnice uz financiranje od strane Grada Požege te se odgađa za naredni planski period. Uređenje zelene površine uz zapadnu i južnu ogradu planirat će se u narednim planskim razdobljima. Umjesto toga planirano je orezivanje drveća, uklanjanje  osušenih grmova te nabava i sadnja novih sadnica.</t>
  </si>
  <si>
    <t>Odustaje se od izgradnje internih prometnica uz grobna polja 4, 10 i 11 jer u proračunu Grada Požege nije osigurano dovoljno sredstava za realizaciju investicije. Zbog povećanja cijena sadnog materijala i radova, planirana sredstva su uvećana.</t>
  </si>
  <si>
    <t>S obzirom na nedostatan broj dimnjačara koji bi trebali obavljati dimnjačarsku službu, provode se aktivnosti iznalaženja modela održivosti. Dok se ne riješi  pitanje zadržavanja ili odustajanja od dimnjačarske službe u okviru društva, neće se obavljati daljnja ulaganja.</t>
  </si>
  <si>
    <t>Radove provodi Komunalac Požega te osigurava potrebna sredstva za rad, materijale, uređaje i strojeve. Za nabavu materijala i sredstava za rad potrebno je provesti postupke jednostavnih nabava. Za radove koje nije u mogućnosti samostalno obaviti (prijevozničke, rovokopačke i druge usluge), provest će se postupci nabava.</t>
  </si>
  <si>
    <t>Usluge prema čl. 5 Dodatka IV. Ugovora o sanaciji odlagališta  pružaju vanjski suradnici, geodetska i projektantska tvrtka. Potrebno je provesti postupke jednostavne nabave za geodetski snimak i izračun raspoloživog kapaciteta odlagališta.</t>
  </si>
  <si>
    <t>Poziv za izgradnju postrojenja za recikliranje građevnog otpada nije objavljen te se odustalo od noveliranja dokumentacije (studije izvedivosti) za prijavu RD građevnog otpada na EU financiranje. Za RD građevnog otpada građevinska dozvola je produžena, a do kraja godine planira se podnijeti zahtjev za produženje dozvole za izgradnju odlagališta inertnog otpada.</t>
  </si>
  <si>
    <t>Stavkom je obuhvaćeno opremanje kompostane, provedba tehničkog pregleda, ishođenje uporabne dozvole, ishođenje akta za obavljanje djelatnosti gospodarenja otpadom za oporabu biorazgradivog otpada (kompostiranje) te izrada završnog izvješća o provedbi projekta. Sve aktivnosti provodit će dobavljač opreme, tvrtka s kojom je ranije sklopljen ugovor za upravljanje projektom i administraciju i Komunalac Požega d.o.o. Planirana vrijednost investicije odnosi se na preostale troškove investicije izgradnje i opremanja kompostane: troškovi koji će biti potraživani od Fonda (cca 2.600.000,00 kn, od čega su bespovratna sredstva Fonda  1.300.000,00 kn, a sredstva Komunalca Požega 1.300.000,00 kn) i neprihvatljivi troškovi (cca 100.000,00 kn sredstava Komunalca Požega). Završetak projekta očekuje se u lipnju 2023.</t>
  </si>
  <si>
    <t>Odustalo se od rekonstrukcija električnih instalacija s izmjenom upravljačkog ormarića u kotlovnici u Ulici V.Nazora. Planira se samo instaliranje opreme za obavještavanje zastoja u radu kotlovnice.</t>
  </si>
  <si>
    <t>Objekt tržnice više nije u vlasništvu Komunalca Požega te se u budućnosti planira njegovo uklanjanje. Iz tih razloga odustalo se od investicije adaptacije sanitarnog čvora za potrebe integrativne radionice.</t>
  </si>
  <si>
    <r>
      <rPr>
        <strike/>
        <sz val="10"/>
        <rFont val="Arial Narrow"/>
        <family val="2"/>
        <charset val="238"/>
      </rPr>
      <t>Radovi obuhvaćaju preuređenje i prilagodbu prostorije unutar pomoćne zgrade u dvorištu uprave u Vukovarskoj 8 s ciljem prilagodbe sanitarnog čvora za potrebe Integrativne radionice za zapošljavanje osoba s invaliditetom. Prostorija će se prilagoditi u skladu s Pravilnikom o osiguranju pristupačnosti građevina osobama s invaliditetom i smanjene pokretljivosti (NN 78/13) i opremiti potrebnom opremom.</t>
    </r>
    <r>
      <rPr>
        <sz val="10"/>
        <rFont val="Arial Narrow"/>
        <family val="2"/>
        <charset val="238"/>
      </rPr>
      <t xml:space="preserve">U tuči koja se dogodila u lipnju 2021. godine stradali su dijelovi krova na upravnoj zgradi u Vukovarskoj 8. Do sada su zamijenjeni samo oštećeni crjepovi, ali s obzirom na to da se pojavljuje povremeno curenje istočnog dijela krova, nužno je izvesti prepokrivanje krova s ciljem sanacije i sprječavanja daljnjih oštećenja objekta od prodiranja vode uslijed padalina. Postojeći sokl upravne zgrade u Vukovarskoj 8 oštećen je od vlage te je na njemu vidljiva salitra. Planirana je izvedba građevinskih radova kojima će se sanirati oštećenja, povećati trajnost pročelja te poboljšati estetika zgrade. Na stubištu i ulaznoj terasi upravne zgrade u Vukovarskoj 8 postojeći granit je onečišćen i izblijedio. Za poboljšanje ovog stanja predviđeni su radovi čišćenja i impregnacije granita s ciljem povećanja trajnosti i poboljšanja estetike ulaznog prostora u zgradu. Za sve radove će se provesti jednostavni postupci nabave za odabir izvođača radova. Radovi će biti financirani vlastitim sredstvima Društva. </t>
    </r>
  </si>
  <si>
    <t>Ad 9</t>
  </si>
  <si>
    <t>Dogradnja sustava za elektronsku evidenciju odvoza komunalnog otpada</t>
  </si>
  <si>
    <t>Nabava čipova i opreme i  dogradnja sustava za elektronsku evidenciju odvoza komunalnog otpada s ciljem otklanjanja pogrešaka postojećeg sustava i ušteda</t>
  </si>
  <si>
    <t>Postojeći sustav za elektronsku evidenciju odvoza komunalnog otpada baziran je na barkodovima koje prilikom pražnjenja spremnika očitava uređaj (scanner) ugrađen na specijalno komunalno vozilo (autosmećar) i povezuje očitani barkod s korisnikom usluge u programu za evidentiranje čime je kod korisnika usluge zabilježeno pražnjenje spremnika prilikom svakog podizanja spremnika. Naljepnice na spremnicima s barkodovima ovise o vremenskim prilikama, pažnji i brizi korisnika o samom spremniku te su podložne oštećivanju, a time i riziku od neispravnog očitavanja. Zbog navedenih problema stvarni broj pražnjenja ne odgovora uvijek onom koji je identificirao sustav. Dogradnja sustava za elektronsku evidenciju odvoza komunalnog otpada  planira se provesti čipiranjem postojećih spremnika za miješani komunalni otpad, nabavom čipova i potrebne opreme koja podržava sustav čipiranja. Planirane aktivnosti doprinijet će pravilnom očitavanju pražnjenja spremnika, održivom (zelenom) razvoju i ekološkim ciljevima našeg društva na način da više neće biti potrebno nabavljati materijal (naljepnice, ribone za ispis naljepnica) niti opremu (printere) za tisak barkodova, čime se nastoji voditi briga o okolišu te sprječavati nastanak otpada.</t>
  </si>
  <si>
    <t>II. REBALANS PLANA</t>
  </si>
  <si>
    <t>II. REBALAS PLANA</t>
  </si>
  <si>
    <t>Sredstva su umanjena na planiranim izvorima financiranja iz proračuna JLS s obzirom da je samo Grad Požega sudjelovao u financiranju edukativnih radionica za djecu školske i vrtićke dobi vezane za odvojeno sakupljanje biorazgradivog otpada. Grad Požega financirao je izradu edukativnih materijala i prijevoz učenika.</t>
  </si>
  <si>
    <r>
      <t>O</t>
    </r>
    <r>
      <rPr>
        <strike/>
        <sz val="10"/>
        <rFont val="Arial Narrow"/>
        <family val="2"/>
        <charset val="238"/>
      </rPr>
      <t>premanje i prilagodba RD-a, izrada elaborata i uputa radi organizacije preuzimanja ambalažnog otpada u RD-ima s ciljem ispunjenja zakonske obveze</t>
    </r>
  </si>
  <si>
    <t>Umanjen je iznos planirane investicije jer su stvarni troškovi manji od planiranih.</t>
  </si>
  <si>
    <t>Stavka plana je umanjena jer se planira održati samo jedna aktivnost u prosincu u manjem obimu od prvobitno planiranog (bez podjele platnenih vrećica</t>
  </si>
  <si>
    <r>
      <t xml:space="preserve">Svake godine tradicionalno se održavaju dvije edukativne radionice u prostoru tržnice s podjelom promidžbenih i edukativnih materijala vezanih za rad tržnice i ostalih djelatnosti društva. Cilj ovih radionica je informiranje i edukacija djelatnika, prodavatelja i korisnika tržnice o važnosti zdrave prehrane i kupovanja domaćih proizvoda, a paralelno s promidžbom rada tržnice provodi se i edukacija o pravilnom postupanju s ambalažnim otpadom koji ostaje nakon uporabe proizvoda, korištenju platnenih vrećica pri odlasku u kupovinu i sl. Prigodno se dijele izrađeni informativni i edukativni materijali </t>
    </r>
    <r>
      <rPr>
        <strike/>
        <sz val="10"/>
        <rFont val="Arial Narrow"/>
        <family val="2"/>
        <charset val="238"/>
      </rPr>
      <t>te platnene vrećice</t>
    </r>
    <r>
      <rPr>
        <sz val="10"/>
        <rFont val="Arial Narrow"/>
        <family val="2"/>
        <charset val="238"/>
      </rPr>
      <t>. Edukaciju i podjelu informativnih i edukativnih materijala provode djelatnici Razvojno-tehničkog sektora. Za izradu i informativnih i edukativnih materijala planiraju se postupci jednostavne nabave. Promidžba rada gradske tržnice provodit će se uz financiranje vlastitim sredstvima društva.</t>
    </r>
  </si>
  <si>
    <t>Iznos je umanjen jer su stvarni troškovi manji od prvobitno planiranih.</t>
  </si>
  <si>
    <t>Od uspostave sustava povratne naknade u 2023. se odustaje jer nisu osigurani uvjeti za uspostavu sustava. JLS trebaju provesti postupke nabave uređaja za sakupljanje ambalažnog otpada čime će se stvoriti potrebni uvjeti.</t>
  </si>
  <si>
    <t>U 2023. godini nisu izvođeni radovi betoniranja podloga i izgradnje bokspova za spremnike komunalnog otpada uz višestambene zgrade. Navedene aktivnosti planirat će se u sljedećem planskom razdoblju.</t>
  </si>
  <si>
    <t>Izrada glavnog projekta potpornog zida, elaborata sanacije klizišta, popravak i izgradnja staza i stepenica te uređenje zelenila s ciljem bolje pristupačnosti grobnicama, zaštiti grobnih mjesta i uljepšavanja groblja</t>
  </si>
  <si>
    <t>Radovi izrade privremenih puteva i nasipa na kasetama i radovi nadogradnje sustava otplinjavanja izvedeni su u većem obimu od planiranog. Izvedena je i rampa na ulazu odlagališta. Sredstva na ovoj stavci su uvećana.</t>
  </si>
  <si>
    <t>Na Groblju sv. Ilije izvedeni su vodoinstalaterski radovi, montaža klupa, radovi nasipavanja staza, popravak betonskih staza i stuba te hortikulturni radovi sadnje sadnica i orezivanja. U odnosu na I. rebalans plana sredstva su uvećana.</t>
  </si>
  <si>
    <r>
      <t>Na Groblju sv.Ilije obavljat će se radovi investicijskog održavanja koji uključuju pregled grobljanskih objekata (kapelice, mrtvačnice, centralnog križa, staza, ograda, uređaja - slavina, WC-a, rasvjetnih tijela...) te potrebne projektne dokumentacije (</t>
    </r>
    <r>
      <rPr>
        <strike/>
        <sz val="10"/>
        <rFont val="Arial Narrow"/>
        <family val="2"/>
        <charset val="238"/>
      </rPr>
      <t>glavnog projekta sanacije fasade mrtvačnice</t>
    </r>
    <r>
      <rPr>
        <sz val="10"/>
        <rFont val="Arial Narrow"/>
        <family val="2"/>
        <charset val="238"/>
      </rPr>
      <t xml:space="preserve">, elaborata s troškovnikom radova na groblju) kojima će biti definirani potrebni radovi i količine. Planirani radovi u 2022. uključili bi  bojanja, nasipavanja, betoniranja i razne popravke grobljanskih objekata. </t>
    </r>
    <r>
      <rPr>
        <strike/>
        <sz val="10"/>
        <rFont val="Arial Narrow"/>
        <family val="2"/>
        <charset val="238"/>
      </rPr>
      <t>Fasada mrtvačnice je značajnija investicija za koju bi se u 2023. godini izradio samo glavni projekt za koji je planirano financiranje od strane Grada Požege</t>
    </r>
    <r>
      <rPr>
        <sz val="10"/>
        <rFont val="Arial Narrow"/>
        <family val="2"/>
        <charset val="238"/>
      </rPr>
      <t xml:space="preserve">. Radove investicijskog održavanja će izvoditi Komunalac Požega, osim u slučaju popravaka električnih i vodovodnih instalacija gdje će biti angažirani vanjski suradnici. Za nabavu materijala za investicijsko održavanje provodit će se postupci jednostavnih nabava. </t>
    </r>
    <r>
      <rPr>
        <strike/>
        <sz val="10"/>
        <rFont val="Arial Narrow"/>
        <family val="2"/>
        <charset val="238"/>
      </rPr>
      <t>Planirano je uređenje zelene površine uz zapadnu i južnu ogradu groblja gdje su predviđeni zemljani radovi koji obuhvaćaju planiranje površine radi boljeg uklapanja terena s rubnjacima postavljenim uz ogradu, zasijavanje površine travnom smjesom te sadnja nižeg dvoreda sadnicama kuglastih krošnji čije bi korijenje učvrstilo teren padine nad grobljem. Drvored bi imao i funkciju zaštitnog zelenog pojasa između groblja i stambenih objekata u Ulici sv.Ilije. Zemljane radove izvodio bi Komunalac Požega uz eventualne prijevozničke i rovokopačke usluge za koje je potrebno provesti postupke nabave. Radove uređenja zelenih površina izvodio bi Komunalac Požega, a za nabavu sadnog i ostalog materijala potrebnog za sadnju (sadnice, gnojivo, kolci, bužiri i dr.) proveli bi se postupci nabave.</t>
    </r>
    <r>
      <rPr>
        <sz val="10"/>
        <rFont val="Arial Narrow"/>
        <family val="2"/>
        <charset val="238"/>
      </rPr>
      <t xml:space="preserve"> Planirano je orezivanje drveća, uklanjanje  osušenih grmova te nabava i sadnja novih sadnica.</t>
    </r>
  </si>
  <si>
    <r>
      <t xml:space="preserve">Groblje sv. Elizabete smješteno je na vrlo strmom terenu te je jedan od najvećih problema ovog groblja ispiranje tla, nanosi zemlje i pijeska na stazama te oštećivanje staza i grobnica za vrijeme velikih padalina. Radovi investicijskog održavanja obuhvatili bi pregled svih grobljanskih objekata (mrtvačnice, kapelice, centralnog križa, staza, potpornih zidova i ograda na groblju), izradu potrebne projektne dokumentacije (glavnog projekta potpornog zida, elaborata sanacije klizišta, elaborata s troškovnikom  u kojem će biti definirane vrste radova i količine) i radove bojanja, ličenja, čišćenja, nasipavanja staza, popravaka staza betoniranjem i sl. Radove će izvoditi Komunalac Požega, a za nabavu materijala provodit će se postupci jednostavnih nabava. Izgradnja potpornog zida planirana je u narednom planskom razdoblju jer se smatra značajnijom investicijom za koju će se u 2023. izraditi glavni projekt </t>
    </r>
    <r>
      <rPr>
        <strike/>
        <sz val="10"/>
        <rFont val="Arial Narrow"/>
        <family val="2"/>
        <charset val="238"/>
      </rPr>
      <t>uz financiranje Grada Požege</t>
    </r>
    <r>
      <rPr>
        <sz val="10"/>
        <rFont val="Arial Narrow"/>
        <family val="2"/>
        <charset val="238"/>
      </rPr>
      <t xml:space="preserve">.  </t>
    </r>
    <r>
      <rPr>
        <strike/>
        <sz val="10"/>
        <rFont val="Arial Narrow"/>
        <family val="2"/>
        <charset val="238"/>
      </rPr>
      <t xml:space="preserve">Na groblju je potrebno utvrditi slobodne prostore za sadnju nižih grmova koji bi učvrstili tlo od erozije i spriječili klizanje nasipanog materijala i zemlje u niže dijelove groblja. </t>
    </r>
    <r>
      <rPr>
        <sz val="10"/>
        <rFont val="Arial Narrow"/>
        <family val="2"/>
        <charset val="238"/>
      </rPr>
      <t xml:space="preserve"> </t>
    </r>
    <r>
      <rPr>
        <strike/>
        <sz val="10"/>
        <rFont val="Arial Narrow"/>
        <family val="2"/>
        <charset val="238"/>
      </rPr>
      <t>Radovi uređenja zelenih površina obuhvatili bi orezivanje, vađenje osušenih grmova te zamjenu kolaca za stabilizaciju stabala.</t>
    </r>
  </si>
  <si>
    <t>Na Groblju sv.Elizabete obavljeni su ličilački radovi na ogradama i kapijama, bravarski zarovi na zvoniku, keramičarski radovi sanacije zida sa slavinom, nabavljena je i postavljena oprema za čišćenje na groblju te uređene staze i stube betoniranjem. Izrađena je i projektna dokumentacija za sanaciju klizišta i potpornog zida. S obzirom da su stvarno utrošena sredstva veća od planiranih, sredstva na ovoj stavci su uvećana.</t>
  </si>
  <si>
    <r>
      <t xml:space="preserve">Na Groblju Jagodnjak obavljat će se radovi investicijskog održavanja koji uključuju pregled grobljanskih objekata (mrtvačnice, staza, ograda, uređaja) </t>
    </r>
    <r>
      <rPr>
        <strike/>
        <sz val="10"/>
        <rFont val="Arial Narrow"/>
        <family val="2"/>
        <charset val="238"/>
      </rPr>
      <t>te bojanja grobljanskog objekta i ograde, nasipavanja staza i druge popravke</t>
    </r>
    <r>
      <rPr>
        <sz val="10"/>
        <rFont val="Arial Narrow"/>
        <family val="2"/>
        <charset val="238"/>
      </rPr>
      <t>. Prije provođenja radova izradit će se elaborat s troškovnikom radova kojim će biti definirani potrebni radovi i količine. Radove će izvoditi Komunalac Požega. Za nabavu materijala</t>
    </r>
    <r>
      <rPr>
        <sz val="10"/>
        <color rgb="FFFF0000"/>
        <rFont val="Arial Narrow"/>
        <family val="2"/>
        <charset val="238"/>
      </rPr>
      <t xml:space="preserve"> i opreme</t>
    </r>
    <r>
      <rPr>
        <sz val="10"/>
        <rFont val="Arial Narrow"/>
        <family val="2"/>
        <charset val="238"/>
      </rPr>
      <t xml:space="preserve"> za investicijsko održavanje provodit će se postupci jednostavnih nabava.</t>
    </r>
    <r>
      <rPr>
        <strike/>
        <sz val="10"/>
        <rFont val="Arial Narrow"/>
        <family val="2"/>
        <charset val="238"/>
      </rPr>
      <t xml:space="preserve"> Radovi uređenja zelenih površina uključili bi pregled stanja postojećih sadnica te eventualnu zamjenu oštećenih i bolesnih sadnica novima. Radove sadnje izvodio bi Komunalac Požega, a za nabavu sadnog materijala proveli bi se postupci nabave. Radovi uređenja zelenih površina uključit će orezivanje drveća i uklanjanje suhih grana na grmovima.  </t>
    </r>
  </si>
  <si>
    <t>Sredstva su umanjena jer su radovi izvedeni u manjem obimu od planiranog. Na groblju je postavljena oprema za čišćenje te izvedeni vodoinstalaterski radovi.</t>
  </si>
  <si>
    <r>
      <t xml:space="preserve">Na Groblju Jagodnjak obavljat će se radovi investicijskog održavanja, ali u manjem obimu od prvobitno planiranog. </t>
    </r>
    <r>
      <rPr>
        <strike/>
        <sz val="10"/>
        <rFont val="Arial Narrow"/>
        <family val="2"/>
        <charset val="238"/>
      </rPr>
      <t xml:space="preserve">Radovi uređenja zelenih površina uključit će orezivanje drveća i uklanjanje suhih grana na grmovima. </t>
    </r>
    <r>
      <rPr>
        <sz val="10"/>
        <rFont val="Arial Narrow"/>
        <family val="2"/>
        <charset val="238"/>
      </rPr>
      <t>Planirana sredstva stoga su umanjena.</t>
    </r>
  </si>
  <si>
    <r>
      <t>Sredstva su uvećana zbog povećanog obima radova investicijskog održavanja. Naknadno je utvrđena potreba sanacije klizišta unutar Groblja sv.Elizabete za što je naručena izrada elaborata sanacije. Radovi sanacije klizišta planirat će se u narednom planskom periodu. Planira se i izrada glavnog projekta potpornog zida, ali bez financiranja od strane Grada Požege. Zbog povećanja cijena sadnica nije bilo moguće planirati sadnju na groblju</t>
    </r>
    <r>
      <rPr>
        <strike/>
        <sz val="10"/>
        <rFont val="Arial Narrow"/>
        <family val="2"/>
        <charset val="238"/>
      </rPr>
      <t xml:space="preserve"> te je planirano samo orezivanje, vađenje osušenih grmova te zamjena kolaca za stabilizaciju stabala.</t>
    </r>
  </si>
  <si>
    <t>Na Groblju Krista Kralja znatno su uvećana sredstva jer su radovi izvedeni u većem obimu od onog planiranog I. rebalansom. Izvedeni su radovi održavanja i čišćenja kamenog podesta centralnog križa, plinoinstalaterski radovi izmjene odzračnih lončića i kutnih ventila, vodoinstalaterski radovi na slavini i sanacija dijela krova na dijelu objekta za zaposlene. Uređene su pješačke staze i prolazi te je groblje hortikulturno uređeno sadnjom novih sadnica.</t>
  </si>
  <si>
    <t>U 2023. godini nije bilo radova na groblju u Novom Selu i Štitnjaku. Ostale stavke  (5, 6, 7) usklađene su sa svarno utrošenim sredstvima.</t>
  </si>
  <si>
    <r>
      <t>Na ostalim grobljima Grada Požege kojima upravlja Komunalac Požega (Mihaljevci i Novi Mihaljevci, Vidovci, Dervišaga,</t>
    </r>
    <r>
      <rPr>
        <strike/>
        <sz val="10"/>
        <rFont val="Arial Narrow"/>
        <family val="2"/>
        <charset val="238"/>
      </rPr>
      <t xml:space="preserve"> Novo Selo i Štitnjak</t>
    </r>
    <r>
      <rPr>
        <sz val="10"/>
        <rFont val="Arial Narrow"/>
        <family val="2"/>
        <charset val="238"/>
      </rPr>
      <t>)  obavljat će se radovi investicijskog održavanja koji uključuju pregled grobljanskih objekata (kapelica, staza, ograda, uređaja) te bojanja i zaštite grobljanskih objekta, nasipavanja i betoniranja staza i druge popravke prema potrebama</t>
    </r>
    <r>
      <rPr>
        <sz val="10"/>
        <color rgb="FFFF0000"/>
        <rFont val="Arial Narrow"/>
        <family val="2"/>
        <charset val="238"/>
      </rPr>
      <t xml:space="preserve"> te nabavu opreme</t>
    </r>
    <r>
      <rPr>
        <sz val="10"/>
        <rFont val="Arial Narrow"/>
        <family val="2"/>
        <charset val="238"/>
      </rPr>
      <t xml:space="preserve">. Prije provođenja radova izradit će se elaborat s troškovnikom radova kojim će biti definirani potrebni radovi i količine. Radove će izvoditi Komunalac Požega. Za nabavu materijala za investicijsko održavanje provodit će se postupci jednostavnih nabava. </t>
    </r>
  </si>
  <si>
    <t>Objekt tržnice više nije u vlasništvu Komunalca Požega te se u budućnosti planira njegovo uklanjanje. Iz tih razloga odustalo se od investicije postavljanja sjenila.</t>
  </si>
  <si>
    <t>Radovi sanacije instalacija na tržnici</t>
  </si>
  <si>
    <t>Dodana je nova stavka zbog potrebe popravka i održavanja instalacija na tržnici zbog curenja vode u vodomjernom oknu, čišćenja instalacije odvodnje te zamjene bojlera za toplu vodu.</t>
  </si>
  <si>
    <t>Radovi popravka i održavanja instalacija s nabavom i ugradnjom opreme radi održavanja funkcionalnosti tržnice</t>
  </si>
  <si>
    <t>Sredstva su umanjena jer su usklađena sa stvarno izvedenim i naručenim radovima.</t>
  </si>
  <si>
    <t>Stavka plana se ne mijenja u odnosu na I.rebalans.</t>
  </si>
  <si>
    <r>
      <rPr>
        <strike/>
        <sz val="10"/>
        <rFont val="Arial Narrow"/>
        <family val="2"/>
        <charset val="238"/>
      </rPr>
      <t>Radovi  izgradnje nadstrešnice ispred ulaza u zgradu na lokaciji poslovne zgrade u Industrijskoj 25D</t>
    </r>
    <r>
      <rPr>
        <sz val="10"/>
        <color rgb="FFFF0000"/>
        <rFont val="Arial Narrow"/>
        <family val="2"/>
        <charset val="238"/>
      </rPr>
      <t xml:space="preserve"> i izrada izvedbenog projekta nadstrešnice</t>
    </r>
  </si>
  <si>
    <r>
      <rPr>
        <strike/>
        <sz val="10"/>
        <rFont val="Arial Narrow"/>
        <family val="2"/>
        <charset val="238"/>
      </rPr>
      <t>Izgradnja metalne nadstrešnice ispred glavnih ulaznih vrata u zgradu</t>
    </r>
    <r>
      <rPr>
        <sz val="10"/>
        <rFont val="Arial Narrow"/>
        <family val="2"/>
        <charset val="238"/>
      </rPr>
      <t xml:space="preserve"> </t>
    </r>
    <r>
      <rPr>
        <sz val="10"/>
        <color rgb="FFFF0000"/>
        <rFont val="Arial Narrow"/>
        <family val="2"/>
        <charset val="238"/>
      </rPr>
      <t>i izrada izvedbenog projekta nadstrešnice</t>
    </r>
    <r>
      <rPr>
        <sz val="10"/>
        <rFont val="Arial Narrow"/>
        <family val="2"/>
        <charset val="238"/>
      </rPr>
      <t xml:space="preserve"> s ciljem zaštite ulaznog prostora od zakišnjavanja</t>
    </r>
  </si>
  <si>
    <r>
      <t>Zbog sprječavanja zakišnjavanja ulaznog prostora u poslovnu zgradu u Industrijskoj 25D predviđena je izgradnja metalne nadstrešnice ispred glavnih ulaznih vrata u zgradu.</t>
    </r>
    <r>
      <rPr>
        <strike/>
        <sz val="10"/>
        <rFont val="Arial Narrow"/>
        <family val="2"/>
        <charset val="238"/>
      </rPr>
      <t xml:space="preserve"> Za radove izgradnje nadstrešnice raspisat će se jednostavni postupak nabave te odabrati vanjski izvođač. Nadstrešnica će biti financirana vlastitim sredstvima Društva.</t>
    </r>
  </si>
  <si>
    <t>Od izgradnje nadstrešnice u 2023. dodini se odustalo. Izrađen je izvedbeni projekt nadstrešnice, a investicija će biti realizirana u narednom planskom razdoblju.</t>
  </si>
  <si>
    <t>Radovi investicijskog održavanja poslovne zgrade u Industrijskoj 25 D</t>
  </si>
  <si>
    <t>Radovi na uređenju prometnih površina, održavanju instalacija i nabavi opreme radi  funkcionalnosti objekta</t>
  </si>
  <si>
    <t>31.12..2023.</t>
  </si>
  <si>
    <t>Ad 5.</t>
  </si>
  <si>
    <t>Izvedeni su radovi investicijskog održavanja koji su obuhvatili uređenje prometnih površina, vodoinstalaterske radove, limarske radove i radove opremanja prostora.</t>
  </si>
  <si>
    <t>II. R E B A L A N S</t>
  </si>
  <si>
    <t>Požega, prosinac 2023.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</si>
</sst>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12"/>
      <name val="Arial Narrow"/>
      <family val="2"/>
      <charset val="238"/>
    </font>
    <font>
      <b/>
      <sz val="12"/>
      <name val="Arial Narrow"/>
      <family val="2"/>
      <charset val="238"/>
    </font>
    <font>
      <u/>
      <sz val="10"/>
      <color indexed="12"/>
      <name val="Arial Narrow"/>
      <family val="2"/>
      <charset val="238"/>
    </font>
    <font>
      <b/>
      <sz val="16"/>
      <name val="Arial Narrow"/>
      <family val="2"/>
      <charset val="238"/>
    </font>
    <font>
      <sz val="10"/>
      <color theme="3"/>
      <name val="Arial Narrow"/>
      <family val="2"/>
      <charset val="238"/>
    </font>
    <font>
      <b/>
      <sz val="14"/>
      <color rgb="FF0070C0"/>
      <name val="Arial Narrow"/>
      <family val="2"/>
      <charset val="238"/>
    </font>
    <font>
      <sz val="10"/>
      <color theme="1"/>
      <name val="Arial Narrow"/>
      <family val="2"/>
      <charset val="238"/>
    </font>
    <font>
      <b/>
      <sz val="7.7"/>
      <name val="Arial Narrow"/>
      <family val="2"/>
      <charset val="238"/>
    </font>
    <font>
      <sz val="10"/>
      <name val="Calibri"/>
      <family val="2"/>
      <charset val="238"/>
    </font>
    <font>
      <b/>
      <sz val="11"/>
      <name val="Arial Narrow"/>
      <family val="2"/>
      <charset val="238"/>
    </font>
    <font>
      <sz val="11"/>
      <name val="Arial Narrow"/>
      <family val="2"/>
      <charset val="238"/>
    </font>
    <font>
      <b/>
      <sz val="11"/>
      <color theme="3"/>
      <name val="Arial Narrow"/>
      <family val="2"/>
      <charset val="238"/>
    </font>
    <font>
      <strike/>
      <sz val="10"/>
      <name val="Arial Narrow"/>
      <family val="2"/>
      <charset val="238"/>
    </font>
    <font>
      <sz val="10"/>
      <color rgb="FFFF0000"/>
      <name val="Arial Narrow"/>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diagonal/>
    </border>
    <border>
      <left/>
      <right style="thin">
        <color indexed="64"/>
      </right>
      <top/>
      <bottom style="hair">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hair">
        <color indexed="64"/>
      </bottom>
      <diagonal/>
    </border>
    <border>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57">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3" fontId="7" fillId="0" borderId="0" xfId="0" applyNumberFormat="1" applyFont="1" applyAlignment="1">
      <alignment horizontal="left" vertical="center"/>
    </xf>
    <xf numFmtId="3" fontId="3" fillId="0" borderId="0" xfId="0" applyNumberFormat="1" applyFont="1" applyAlignment="1">
      <alignment horizontal="right" vertical="center"/>
    </xf>
    <xf numFmtId="0" fontId="7" fillId="0" borderId="0" xfId="0" applyFont="1"/>
    <xf numFmtId="0" fontId="8" fillId="0" borderId="0" xfId="1" applyFont="1" applyAlignment="1" applyProtection="1"/>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1" fillId="0" borderId="0" xfId="0" applyNumberFormat="1" applyFont="1" applyAlignment="1">
      <alignment horizontal="left" vertical="center"/>
    </xf>
    <xf numFmtId="4" fontId="11" fillId="0" borderId="0" xfId="0" applyNumberFormat="1" applyFont="1" applyAlignment="1">
      <alignment vertical="center"/>
    </xf>
    <xf numFmtId="0" fontId="11" fillId="0" borderId="0" xfId="0" applyFont="1" applyAlignment="1">
      <alignment vertical="center"/>
    </xf>
    <xf numFmtId="3" fontId="5" fillId="2" borderId="6" xfId="0" applyNumberFormat="1" applyFont="1" applyFill="1" applyBorder="1" applyAlignment="1">
      <alignment horizontal="center" vertical="center" wrapText="1"/>
    </xf>
    <xf numFmtId="4" fontId="11" fillId="0" borderId="0" xfId="0" applyNumberFormat="1" applyFont="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7" fillId="0" borderId="0" xfId="0" applyNumberFormat="1" applyFont="1" applyAlignment="1">
      <alignment horizontal="center" vertical="center"/>
    </xf>
    <xf numFmtId="4" fontId="4" fillId="0" borderId="4" xfId="0" applyNumberFormat="1" applyFont="1" applyBorder="1" applyAlignment="1">
      <alignment horizontal="right" vertical="center"/>
    </xf>
    <xf numFmtId="4" fontId="4" fillId="0" borderId="6" xfId="0" applyNumberFormat="1" applyFont="1" applyBorder="1" applyAlignment="1">
      <alignment horizontal="right" vertical="center"/>
    </xf>
    <xf numFmtId="4" fontId="4" fillId="0" borderId="4" xfId="0" quotePrefix="1" applyNumberFormat="1" applyFont="1" applyBorder="1" applyAlignment="1">
      <alignment horizontal="right" vertical="center"/>
    </xf>
    <xf numFmtId="3" fontId="5" fillId="2" borderId="3" xfId="0" applyNumberFormat="1" applyFont="1" applyFill="1" applyBorder="1" applyAlignment="1">
      <alignment horizontal="center" vertical="center" wrapText="1"/>
    </xf>
    <xf numFmtId="4" fontId="4" fillId="0" borderId="7" xfId="0" quotePrefix="1" applyNumberFormat="1" applyFont="1" applyBorder="1" applyAlignment="1">
      <alignment horizontal="right" vertical="center"/>
    </xf>
    <xf numFmtId="4" fontId="3" fillId="0" borderId="17" xfId="0" applyNumberFormat="1" applyFont="1" applyBorder="1" applyAlignment="1">
      <alignment horizontal="right" vertical="center" wrapText="1"/>
    </xf>
    <xf numFmtId="4" fontId="4" fillId="0" borderId="3"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4" fontId="3" fillId="3" borderId="12" xfId="0" applyNumberFormat="1" applyFont="1" applyFill="1" applyBorder="1" applyAlignment="1">
      <alignment horizontal="right" vertical="center" wrapText="1"/>
    </xf>
    <xf numFmtId="4" fontId="3" fillId="3" borderId="13" xfId="0" applyNumberFormat="1" applyFont="1" applyFill="1" applyBorder="1" applyAlignment="1">
      <alignment horizontal="right" vertical="center" wrapText="1"/>
    </xf>
    <xf numFmtId="4" fontId="3" fillId="3" borderId="12" xfId="0" applyNumberFormat="1" applyFont="1" applyFill="1" applyBorder="1" applyAlignment="1">
      <alignment vertical="center" wrapText="1"/>
    </xf>
    <xf numFmtId="4" fontId="3" fillId="3" borderId="18" xfId="0" applyNumberFormat="1" applyFont="1" applyFill="1" applyBorder="1" applyAlignment="1">
      <alignment horizontal="right" vertical="center" wrapText="1"/>
    </xf>
    <xf numFmtId="4" fontId="3" fillId="3" borderId="20" xfId="0" applyNumberFormat="1" applyFont="1" applyFill="1" applyBorder="1" applyAlignment="1">
      <alignment horizontal="right" vertical="center" wrapText="1"/>
    </xf>
    <xf numFmtId="4" fontId="4" fillId="0" borderId="3" xfId="0" quotePrefix="1" applyNumberFormat="1" applyFont="1" applyBorder="1" applyAlignment="1">
      <alignment horizontal="right" vertical="center" wrapText="1"/>
    </xf>
    <xf numFmtId="4" fontId="3" fillId="3" borderId="17" xfId="0" applyNumberFormat="1" applyFont="1" applyFill="1" applyBorder="1" applyAlignment="1">
      <alignment vertical="center" wrapText="1"/>
    </xf>
    <xf numFmtId="4" fontId="3" fillId="3" borderId="13" xfId="0" applyNumberFormat="1" applyFont="1" applyFill="1" applyBorder="1" applyAlignment="1">
      <alignment vertical="center" wrapText="1"/>
    </xf>
    <xf numFmtId="4" fontId="3" fillId="0" borderId="0" xfId="0" applyNumberFormat="1" applyFont="1" applyAlignment="1">
      <alignment horizontal="right" vertical="center"/>
    </xf>
    <xf numFmtId="4" fontId="4" fillId="0" borderId="22" xfId="0" quotePrefix="1" applyNumberFormat="1" applyFont="1" applyBorder="1" applyAlignment="1">
      <alignment horizontal="right" vertical="center"/>
    </xf>
    <xf numFmtId="4" fontId="3" fillId="3" borderId="17" xfId="0" applyNumberFormat="1" applyFont="1" applyFill="1" applyBorder="1" applyAlignment="1">
      <alignment horizontal="right" vertical="center" wrapText="1"/>
    </xf>
    <xf numFmtId="4" fontId="4" fillId="0" borderId="28" xfId="0" quotePrefix="1" applyNumberFormat="1" applyFont="1" applyBorder="1" applyAlignment="1">
      <alignment horizontal="right" vertical="center"/>
    </xf>
    <xf numFmtId="4" fontId="4" fillId="0" borderId="10" xfId="0" quotePrefix="1" applyNumberFormat="1" applyFont="1" applyBorder="1" applyAlignment="1">
      <alignment horizontal="right" vertical="center"/>
    </xf>
    <xf numFmtId="3" fontId="5" fillId="2" borderId="33" xfId="0" applyNumberFormat="1" applyFont="1" applyFill="1" applyBorder="1" applyAlignment="1">
      <alignment horizontal="center" vertical="center" wrapText="1"/>
    </xf>
    <xf numFmtId="4" fontId="4" fillId="0" borderId="34" xfId="0" applyNumberFormat="1" applyFont="1" applyBorder="1" applyAlignment="1">
      <alignment horizontal="right" vertical="center"/>
    </xf>
    <xf numFmtId="4" fontId="4" fillId="0" borderId="33" xfId="0" applyNumberFormat="1" applyFont="1" applyBorder="1" applyAlignment="1">
      <alignment horizontal="right" vertical="center"/>
    </xf>
    <xf numFmtId="3" fontId="4" fillId="0" borderId="2" xfId="0" applyNumberFormat="1" applyFont="1" applyBorder="1" applyAlignment="1">
      <alignment horizontal="center" vertical="center"/>
    </xf>
    <xf numFmtId="4" fontId="3" fillId="3" borderId="42" xfId="0" applyNumberFormat="1" applyFont="1" applyFill="1" applyBorder="1" applyAlignment="1">
      <alignment horizontal="right" vertical="center" wrapText="1"/>
    </xf>
    <xf numFmtId="4" fontId="4" fillId="0" borderId="24" xfId="0" applyNumberFormat="1" applyFont="1" applyBorder="1" applyAlignment="1">
      <alignment horizontal="right" vertical="center"/>
    </xf>
    <xf numFmtId="4" fontId="4" fillId="0" borderId="8" xfId="0" quotePrefix="1" applyNumberFormat="1" applyFont="1" applyBorder="1" applyAlignment="1">
      <alignment horizontal="right" vertical="center"/>
    </xf>
    <xf numFmtId="4" fontId="3" fillId="3" borderId="9" xfId="0" applyNumberFormat="1" applyFont="1" applyFill="1" applyBorder="1" applyAlignment="1">
      <alignment horizontal="right" vertical="center" wrapText="1"/>
    </xf>
    <xf numFmtId="3" fontId="4" fillId="0" borderId="21" xfId="0" applyNumberFormat="1" applyFont="1" applyBorder="1" applyAlignment="1">
      <alignment horizontal="center" vertical="center"/>
    </xf>
    <xf numFmtId="4" fontId="4" fillId="0" borderId="35" xfId="0" applyNumberFormat="1" applyFont="1" applyBorder="1" applyAlignment="1">
      <alignment horizontal="right" vertical="center" wrapText="1"/>
    </xf>
    <xf numFmtId="4" fontId="4" fillId="0" borderId="26" xfId="0" applyNumberFormat="1" applyFont="1" applyBorder="1" applyAlignment="1">
      <alignment horizontal="right" vertical="center" wrapText="1"/>
    </xf>
    <xf numFmtId="4" fontId="4" fillId="0" borderId="26" xfId="0" quotePrefix="1" applyNumberFormat="1" applyFont="1" applyBorder="1" applyAlignment="1">
      <alignment horizontal="right" vertical="center" wrapText="1"/>
    </xf>
    <xf numFmtId="4" fontId="4" fillId="0" borderId="22" xfId="0" quotePrefix="1" applyNumberFormat="1" applyFont="1" applyBorder="1" applyAlignment="1">
      <alignment horizontal="right" vertical="center" wrapText="1"/>
    </xf>
    <xf numFmtId="3" fontId="14" fillId="0" borderId="36" xfId="0" applyNumberFormat="1" applyFont="1" applyBorder="1" applyAlignment="1">
      <alignment horizontal="center" vertical="center"/>
    </xf>
    <xf numFmtId="4" fontId="4" fillId="0" borderId="40" xfId="0" applyNumberFormat="1" applyFont="1" applyBorder="1" applyAlignment="1">
      <alignment horizontal="right" vertical="center" wrapText="1"/>
    </xf>
    <xf numFmtId="4" fontId="4" fillId="0" borderId="39" xfId="0" quotePrefix="1" applyNumberFormat="1" applyFont="1" applyBorder="1" applyAlignment="1">
      <alignment horizontal="right" vertical="center" wrapText="1"/>
    </xf>
    <xf numFmtId="4" fontId="4" fillId="0" borderId="41" xfId="0" quotePrefix="1"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4" fontId="4" fillId="0" borderId="34" xfId="0" applyNumberFormat="1" applyFont="1" applyBorder="1" applyAlignment="1">
      <alignment horizontal="right" vertical="center" wrapText="1"/>
    </xf>
    <xf numFmtId="4" fontId="4" fillId="0" borderId="4" xfId="0" quotePrefix="1" applyNumberFormat="1" applyFont="1" applyBorder="1" applyAlignment="1">
      <alignment horizontal="right" vertical="center" wrapText="1"/>
    </xf>
    <xf numFmtId="4" fontId="4" fillId="0" borderId="7" xfId="0" quotePrefix="1" applyNumberFormat="1" applyFont="1" applyBorder="1" applyAlignment="1">
      <alignment horizontal="right" vertical="center" wrapText="1"/>
    </xf>
    <xf numFmtId="4" fontId="4" fillId="0" borderId="33" xfId="0" applyNumberFormat="1" applyFont="1" applyBorder="1" applyAlignment="1">
      <alignment horizontal="right" vertical="center" wrapText="1"/>
    </xf>
    <xf numFmtId="4" fontId="4" fillId="0" borderId="6" xfId="0" quotePrefix="1" applyNumberFormat="1" applyFont="1" applyBorder="1" applyAlignment="1">
      <alignment horizontal="right" vertical="center" wrapText="1"/>
    </xf>
    <xf numFmtId="4" fontId="4" fillId="2" borderId="4" xfId="0" applyNumberFormat="1" applyFont="1" applyFill="1" applyBorder="1" applyAlignment="1">
      <alignment horizontal="right" vertical="center"/>
    </xf>
    <xf numFmtId="4" fontId="4" fillId="2" borderId="7" xfId="0" applyNumberFormat="1" applyFont="1" applyFill="1" applyBorder="1" applyAlignment="1">
      <alignment horizontal="right" vertical="center"/>
    </xf>
    <xf numFmtId="4" fontId="4" fillId="2" borderId="6" xfId="0" applyNumberFormat="1" applyFont="1" applyFill="1" applyBorder="1" applyAlignment="1">
      <alignment horizontal="right" vertical="center"/>
    </xf>
    <xf numFmtId="4" fontId="4" fillId="2" borderId="3" xfId="0" applyNumberFormat="1" applyFont="1" applyFill="1" applyBorder="1" applyAlignment="1">
      <alignment horizontal="right" vertical="center"/>
    </xf>
    <xf numFmtId="4" fontId="3" fillId="2" borderId="12" xfId="0" applyNumberFormat="1" applyFont="1" applyFill="1" applyBorder="1" applyAlignment="1">
      <alignment horizontal="right" vertical="center" wrapText="1"/>
    </xf>
    <xf numFmtId="4" fontId="3" fillId="2" borderId="13" xfId="0" applyNumberFormat="1" applyFont="1" applyFill="1" applyBorder="1" applyAlignment="1">
      <alignment horizontal="right" vertical="center" wrapText="1"/>
    </xf>
    <xf numFmtId="49" fontId="4" fillId="2" borderId="2" xfId="0" applyNumberFormat="1" applyFont="1" applyFill="1" applyBorder="1" applyAlignment="1">
      <alignment horizontal="center" vertical="center"/>
    </xf>
    <xf numFmtId="49" fontId="14" fillId="2" borderId="5" xfId="0" applyNumberFormat="1" applyFont="1" applyFill="1" applyBorder="1" applyAlignment="1">
      <alignment horizontal="center" vertical="center"/>
    </xf>
    <xf numFmtId="4" fontId="3" fillId="3" borderId="50" xfId="0" applyNumberFormat="1" applyFont="1" applyFill="1" applyBorder="1" applyAlignment="1">
      <alignment horizontal="right" vertical="center" wrapText="1"/>
    </xf>
    <xf numFmtId="4" fontId="3" fillId="3" borderId="44" xfId="0" applyNumberFormat="1" applyFont="1" applyFill="1" applyBorder="1" applyAlignment="1">
      <alignment horizontal="right" vertical="center" wrapText="1"/>
    </xf>
    <xf numFmtId="3" fontId="5" fillId="2" borderId="39" xfId="0" applyNumberFormat="1" applyFont="1" applyFill="1" applyBorder="1" applyAlignment="1">
      <alignment horizontal="center" vertical="center" wrapText="1"/>
    </xf>
    <xf numFmtId="3" fontId="5" fillId="2" borderId="41" xfId="0" applyNumberFormat="1" applyFont="1" applyFill="1" applyBorder="1" applyAlignment="1">
      <alignment horizontal="center" vertical="center" wrapText="1"/>
    </xf>
    <xf numFmtId="4" fontId="4" fillId="0" borderId="26" xfId="0" applyNumberFormat="1" applyFont="1" applyBorder="1" applyAlignment="1">
      <alignment horizontal="right" vertical="center"/>
    </xf>
    <xf numFmtId="3" fontId="14" fillId="0" borderId="5" xfId="0" applyNumberFormat="1" applyFont="1" applyBorder="1" applyAlignment="1">
      <alignment horizontal="center" vertical="center"/>
    </xf>
    <xf numFmtId="4" fontId="4" fillId="0" borderId="4" xfId="0" applyNumberFormat="1" applyFont="1" applyBorder="1" applyAlignment="1">
      <alignment horizontal="right" vertical="center" wrapText="1"/>
    </xf>
    <xf numFmtId="4" fontId="4" fillId="0" borderId="7" xfId="0" applyNumberFormat="1" applyFont="1" applyBorder="1" applyAlignment="1">
      <alignment horizontal="right" vertical="center" wrapText="1"/>
    </xf>
    <xf numFmtId="4" fontId="3" fillId="3" borderId="43" xfId="0" applyNumberFormat="1" applyFont="1" applyFill="1" applyBorder="1" applyAlignment="1">
      <alignment horizontal="right" vertical="center" wrapText="1"/>
    </xf>
    <xf numFmtId="4" fontId="4" fillId="0" borderId="8" xfId="0" quotePrefix="1" applyNumberFormat="1" applyFont="1" applyBorder="1" applyAlignment="1">
      <alignment horizontal="right" vertical="center" wrapText="1"/>
    </xf>
    <xf numFmtId="4" fontId="3" fillId="2" borderId="12" xfId="0" applyNumberFormat="1" applyFont="1" applyFill="1" applyBorder="1" applyAlignment="1">
      <alignment vertical="center" wrapText="1"/>
    </xf>
    <xf numFmtId="4" fontId="3" fillId="2" borderId="13" xfId="0" applyNumberFormat="1" applyFont="1" applyFill="1" applyBorder="1" applyAlignment="1">
      <alignment vertical="center" wrapText="1"/>
    </xf>
    <xf numFmtId="49" fontId="3" fillId="2" borderId="5" xfId="0" applyNumberFormat="1" applyFont="1" applyFill="1" applyBorder="1" applyAlignment="1">
      <alignment horizontal="center" vertical="center"/>
    </xf>
    <xf numFmtId="4" fontId="4" fillId="0" borderId="3" xfId="0" applyNumberFormat="1" applyFont="1" applyBorder="1" applyAlignment="1">
      <alignment horizontal="right" vertical="center"/>
    </xf>
    <xf numFmtId="4" fontId="3" fillId="3" borderId="45" xfId="0" applyNumberFormat="1" applyFont="1" applyFill="1" applyBorder="1" applyAlignment="1">
      <alignment vertical="center" wrapText="1"/>
    </xf>
    <xf numFmtId="4" fontId="4" fillId="0" borderId="6" xfId="0" applyNumberFormat="1" applyFont="1" applyBorder="1" applyAlignment="1">
      <alignment horizontal="right" vertical="center" wrapText="1"/>
    </xf>
    <xf numFmtId="4" fontId="4" fillId="2" borderId="7" xfId="0" quotePrefix="1" applyNumberFormat="1" applyFont="1" applyFill="1" applyBorder="1" applyAlignment="1">
      <alignment horizontal="right" vertical="center"/>
    </xf>
    <xf numFmtId="4" fontId="4" fillId="2" borderId="3" xfId="0" quotePrefix="1" applyNumberFormat="1" applyFont="1" applyFill="1" applyBorder="1" applyAlignment="1">
      <alignment horizontal="right" vertical="center"/>
    </xf>
    <xf numFmtId="49" fontId="4" fillId="2" borderId="5" xfId="0" applyNumberFormat="1" applyFont="1" applyFill="1" applyBorder="1" applyAlignment="1">
      <alignment horizontal="center" vertical="center"/>
    </xf>
    <xf numFmtId="3" fontId="14" fillId="0" borderId="1" xfId="0" applyNumberFormat="1" applyFont="1" applyBorder="1" applyAlignment="1">
      <alignment horizontal="center" vertical="center" wrapText="1"/>
    </xf>
    <xf numFmtId="3" fontId="4" fillId="0" borderId="2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14" fillId="0" borderId="5" xfId="0" applyNumberFormat="1" applyFont="1" applyBorder="1" applyAlignment="1">
      <alignment horizontal="center" vertical="center" wrapText="1"/>
    </xf>
    <xf numFmtId="4" fontId="3" fillId="3" borderId="9" xfId="0" applyNumberFormat="1" applyFont="1" applyFill="1" applyBorder="1" applyAlignment="1">
      <alignment vertical="center" wrapText="1"/>
    </xf>
    <xf numFmtId="4" fontId="4" fillId="0" borderId="30" xfId="0" applyNumberFormat="1" applyFont="1" applyBorder="1" applyAlignment="1">
      <alignment horizontal="right" vertical="center"/>
    </xf>
    <xf numFmtId="4" fontId="4" fillId="0" borderId="4" xfId="0" applyNumberFormat="1" applyFont="1" applyBorder="1" applyAlignment="1">
      <alignment vertical="center"/>
    </xf>
    <xf numFmtId="4" fontId="3" fillId="0" borderId="45" xfId="0" applyNumberFormat="1" applyFont="1" applyBorder="1" applyAlignment="1">
      <alignment horizontal="right" vertical="center" wrapText="1"/>
    </xf>
    <xf numFmtId="49" fontId="4" fillId="0" borderId="16" xfId="0" applyNumberFormat="1" applyFont="1" applyBorder="1" applyAlignment="1">
      <alignment horizontal="center" vertical="center" wrapText="1"/>
    </xf>
    <xf numFmtId="49" fontId="14" fillId="0" borderId="16"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 fontId="3" fillId="0" borderId="12" xfId="0" applyNumberFormat="1" applyFont="1" applyBorder="1" applyAlignment="1">
      <alignment horizontal="right" vertical="center" wrapText="1"/>
    </xf>
    <xf numFmtId="49" fontId="14" fillId="0" borderId="23" xfId="0" applyNumberFormat="1" applyFont="1" applyBorder="1" applyAlignment="1">
      <alignment horizontal="center" vertical="center" wrapText="1"/>
    </xf>
    <xf numFmtId="4" fontId="3" fillId="0" borderId="9" xfId="0" applyNumberFormat="1" applyFont="1" applyBorder="1" applyAlignment="1">
      <alignment horizontal="right" vertical="center" wrapText="1"/>
    </xf>
    <xf numFmtId="49" fontId="14" fillId="0" borderId="51" xfId="0" applyNumberFormat="1" applyFont="1" applyBorder="1" applyAlignment="1">
      <alignment horizontal="center" vertical="center" wrapText="1"/>
    </xf>
    <xf numFmtId="4" fontId="3" fillId="0" borderId="42" xfId="0" applyNumberFormat="1" applyFont="1" applyBorder="1" applyAlignment="1">
      <alignment horizontal="right" vertical="center" wrapText="1"/>
    </xf>
    <xf numFmtId="4" fontId="3" fillId="0" borderId="13" xfId="0" applyNumberFormat="1" applyFont="1" applyBorder="1" applyAlignment="1">
      <alignment horizontal="right" vertical="center" wrapText="1"/>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 fontId="3" fillId="3" borderId="53" xfId="0" applyNumberFormat="1" applyFont="1" applyFill="1" applyBorder="1" applyAlignment="1">
      <alignment vertical="center" wrapText="1"/>
    </xf>
    <xf numFmtId="3" fontId="4" fillId="0" borderId="1" xfId="0" applyNumberFormat="1" applyFont="1" applyBorder="1" applyAlignment="1">
      <alignment horizontal="center" vertical="center"/>
    </xf>
    <xf numFmtId="4" fontId="4" fillId="0" borderId="54" xfId="0" applyNumberFormat="1" applyFont="1" applyBorder="1" applyAlignment="1">
      <alignment vertical="center"/>
    </xf>
    <xf numFmtId="4" fontId="4" fillId="0" borderId="55" xfId="0" quotePrefix="1" applyNumberFormat="1" applyFont="1" applyBorder="1" applyAlignment="1">
      <alignment horizontal="right" vertical="center"/>
    </xf>
    <xf numFmtId="4" fontId="4" fillId="0" borderId="54" xfId="0" applyNumberFormat="1" applyFont="1" applyBorder="1" applyAlignment="1">
      <alignment vertical="center" wrapText="1"/>
    </xf>
    <xf numFmtId="4" fontId="4" fillId="0" borderId="55" xfId="0" quotePrefix="1" applyNumberFormat="1" applyFont="1" applyBorder="1" applyAlignment="1">
      <alignment horizontal="right" vertical="center" wrapText="1"/>
    </xf>
    <xf numFmtId="4" fontId="4" fillId="0" borderId="54" xfId="0" quotePrefix="1" applyNumberFormat="1" applyFont="1" applyBorder="1" applyAlignment="1">
      <alignment horizontal="right" vertical="center"/>
    </xf>
    <xf numFmtId="3" fontId="14" fillId="0" borderId="1" xfId="0" applyNumberFormat="1" applyFont="1" applyBorder="1" applyAlignment="1">
      <alignment horizontal="center" vertical="center"/>
    </xf>
    <xf numFmtId="0" fontId="16" fillId="0" borderId="0" xfId="0" applyFont="1" applyAlignment="1">
      <alignment vertical="center"/>
    </xf>
    <xf numFmtId="4" fontId="4" fillId="2" borderId="6" xfId="0" quotePrefix="1" applyNumberFormat="1" applyFont="1" applyFill="1" applyBorder="1" applyAlignment="1">
      <alignment horizontal="right" vertical="center"/>
    </xf>
    <xf numFmtId="49" fontId="3" fillId="2" borderId="2" xfId="0" applyNumberFormat="1" applyFont="1" applyFill="1" applyBorder="1" applyAlignment="1">
      <alignment horizontal="center" vertical="center"/>
    </xf>
    <xf numFmtId="49" fontId="4" fillId="0" borderId="56" xfId="0" applyNumberFormat="1" applyFont="1" applyBorder="1" applyAlignment="1">
      <alignment horizontal="center" vertical="top"/>
    </xf>
    <xf numFmtId="4" fontId="4" fillId="0" borderId="62" xfId="0" applyNumberFormat="1" applyFont="1" applyBorder="1" applyAlignment="1">
      <alignment horizontal="right" vertical="center"/>
    </xf>
    <xf numFmtId="3" fontId="14" fillId="0" borderId="2" xfId="0" applyNumberFormat="1" applyFont="1" applyBorder="1" applyAlignment="1">
      <alignment horizontal="center"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4" fontId="4" fillId="0" borderId="0" xfId="0" applyNumberFormat="1" applyFont="1" applyAlignment="1">
      <alignment vertical="center"/>
    </xf>
    <xf numFmtId="4" fontId="3" fillId="0" borderId="12" xfId="0" applyNumberFormat="1" applyFont="1" applyBorder="1" applyAlignment="1">
      <alignment vertical="center" wrapText="1"/>
    </xf>
    <xf numFmtId="4" fontId="3" fillId="0" borderId="9" xfId="0" applyNumberFormat="1" applyFont="1" applyBorder="1" applyAlignment="1">
      <alignment vertical="center" wrapText="1"/>
    </xf>
    <xf numFmtId="49" fontId="4" fillId="0" borderId="56" xfId="0" applyNumberFormat="1" applyFont="1" applyBorder="1" applyAlignment="1">
      <alignment horizontal="center" vertical="center"/>
    </xf>
    <xf numFmtId="3" fontId="14" fillId="0" borderId="38" xfId="0" applyNumberFormat="1" applyFont="1" applyBorder="1" applyAlignment="1">
      <alignment horizontal="center" vertical="center"/>
    </xf>
    <xf numFmtId="4" fontId="4" fillId="0" borderId="39" xfId="0" quotePrefix="1" applyNumberFormat="1" applyFont="1" applyBorder="1" applyAlignment="1">
      <alignment horizontal="right" vertical="center"/>
    </xf>
    <xf numFmtId="4" fontId="4" fillId="0" borderId="39" xfId="0" applyNumberFormat="1" applyFont="1" applyBorder="1" applyAlignment="1">
      <alignment vertical="center"/>
    </xf>
    <xf numFmtId="4" fontId="3" fillId="3" borderId="42" xfId="0" applyNumberFormat="1" applyFont="1" applyFill="1" applyBorder="1" applyAlignment="1">
      <alignment vertical="center" wrapText="1"/>
    </xf>
    <xf numFmtId="4" fontId="4" fillId="0" borderId="63" xfId="0" quotePrefix="1" applyNumberFormat="1" applyFont="1" applyBorder="1" applyAlignment="1">
      <alignment horizontal="right" vertical="center"/>
    </xf>
    <xf numFmtId="4" fontId="4" fillId="0" borderId="64" xfId="0" quotePrefix="1" applyNumberFormat="1" applyFont="1" applyBorder="1" applyAlignment="1">
      <alignment horizontal="right" vertical="center"/>
    </xf>
    <xf numFmtId="4" fontId="4" fillId="0" borderId="64" xfId="0" applyNumberFormat="1" applyFont="1" applyBorder="1" applyAlignment="1">
      <alignment horizontal="right" vertical="center"/>
    </xf>
    <xf numFmtId="49" fontId="4" fillId="0" borderId="57" xfId="0" applyNumberFormat="1"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3" fillId="2" borderId="4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1" xfId="0" applyFont="1" applyFill="1" applyBorder="1" applyAlignment="1">
      <alignment horizontal="center" vertical="center"/>
    </xf>
    <xf numFmtId="0" fontId="3" fillId="2" borderId="50" xfId="0" applyFont="1" applyFill="1" applyBorder="1" applyAlignment="1">
      <alignment horizontal="center" vertical="center"/>
    </xf>
    <xf numFmtId="49" fontId="4" fillId="0" borderId="56" xfId="0" applyNumberFormat="1" applyFont="1" applyBorder="1" applyAlignment="1">
      <alignment horizontal="justify" vertical="top" wrapText="1"/>
    </xf>
    <xf numFmtId="3" fontId="3" fillId="2" borderId="46" xfId="0" applyNumberFormat="1" applyFont="1" applyFill="1" applyBorder="1" applyAlignment="1">
      <alignment horizontal="center" vertical="center" wrapText="1"/>
    </xf>
    <xf numFmtId="3" fontId="3" fillId="2" borderId="36" xfId="0" applyNumberFormat="1"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3" fontId="3" fillId="2" borderId="10"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27"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4" fillId="0" borderId="28"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3" fontId="4" fillId="0" borderId="29" xfId="0" applyNumberFormat="1" applyFont="1" applyBorder="1" applyAlignment="1">
      <alignment horizontal="center" vertical="center"/>
    </xf>
    <xf numFmtId="3" fontId="4" fillId="0" borderId="25"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4" fillId="0" borderId="23" xfId="0" applyNumberFormat="1" applyFont="1" applyBorder="1" applyAlignment="1">
      <alignment horizontal="center" vertical="center"/>
    </xf>
    <xf numFmtId="3" fontId="4" fillId="0" borderId="48"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49" xfId="0" applyNumberFormat="1" applyFont="1" applyBorder="1" applyAlignment="1">
      <alignment horizontal="left" vertical="center" wrapText="1"/>
    </xf>
    <xf numFmtId="49" fontId="4" fillId="0" borderId="23" xfId="0" applyNumberFormat="1" applyFont="1" applyBorder="1" applyAlignment="1">
      <alignment horizontal="left" vertical="center" wrapText="1"/>
    </xf>
    <xf numFmtId="3" fontId="4" fillId="0" borderId="7" xfId="0" applyNumberFormat="1" applyFont="1" applyBorder="1" applyAlignment="1">
      <alignment horizontal="center" vertical="center"/>
    </xf>
    <xf numFmtId="3" fontId="4" fillId="0" borderId="3" xfId="0" applyNumberFormat="1" applyFont="1" applyBorder="1" applyAlignment="1">
      <alignment horizontal="center" vertical="center"/>
    </xf>
    <xf numFmtId="49" fontId="18" fillId="0" borderId="28"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46" xfId="0" applyNumberFormat="1" applyFont="1" applyBorder="1" applyAlignment="1">
      <alignment horizontal="left" vertical="center" wrapText="1"/>
    </xf>
    <xf numFmtId="49" fontId="4" fillId="0" borderId="56" xfId="0" applyNumberFormat="1" applyFont="1" applyBorder="1" applyAlignment="1">
      <alignment horizontal="center" vertical="top"/>
    </xf>
    <xf numFmtId="49" fontId="15" fillId="2" borderId="57" xfId="0" applyNumberFormat="1" applyFont="1" applyFill="1" applyBorder="1" applyAlignment="1">
      <alignment horizontal="center" vertical="center"/>
    </xf>
    <xf numFmtId="49" fontId="15" fillId="2" borderId="58" xfId="0" applyNumberFormat="1" applyFont="1" applyFill="1" applyBorder="1" applyAlignment="1">
      <alignment horizontal="center" vertical="center"/>
    </xf>
    <xf numFmtId="0" fontId="4" fillId="0" borderId="49" xfId="0" applyFont="1" applyBorder="1" applyAlignment="1">
      <alignment horizontal="left" vertical="top"/>
    </xf>
    <xf numFmtId="0" fontId="4" fillId="0" borderId="31" xfId="0" applyFont="1" applyBorder="1" applyAlignment="1">
      <alignment horizontal="left" vertical="top"/>
    </xf>
    <xf numFmtId="0" fontId="4" fillId="0" borderId="52" xfId="0" applyFont="1" applyBorder="1" applyAlignment="1">
      <alignment horizontal="left" vertical="top"/>
    </xf>
    <xf numFmtId="0" fontId="4" fillId="0" borderId="51" xfId="0" applyFont="1" applyBorder="1" applyAlignment="1">
      <alignment horizontal="left" vertical="top"/>
    </xf>
    <xf numFmtId="0" fontId="4" fillId="0" borderId="0" xfId="0" applyFont="1" applyAlignment="1">
      <alignment horizontal="left" vertical="top"/>
    </xf>
    <xf numFmtId="0" fontId="4" fillId="0" borderId="60" xfId="0" applyFont="1" applyBorder="1" applyAlignment="1">
      <alignment horizontal="left" vertical="top"/>
    </xf>
    <xf numFmtId="0" fontId="4" fillId="0" borderId="23" xfId="0" applyFont="1" applyBorder="1" applyAlignment="1">
      <alignment horizontal="left" vertical="top"/>
    </xf>
    <xf numFmtId="0" fontId="4" fillId="0" borderId="32" xfId="0" applyFont="1" applyBorder="1" applyAlignment="1">
      <alignment horizontal="left" vertical="top"/>
    </xf>
    <xf numFmtId="0" fontId="4" fillId="0" borderId="44" xfId="0" applyFont="1" applyBorder="1" applyAlignment="1">
      <alignment horizontal="left" vertical="top"/>
    </xf>
    <xf numFmtId="0" fontId="15" fillId="2" borderId="56"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59" xfId="0" applyFont="1" applyFill="1" applyBorder="1" applyAlignment="1">
      <alignment horizontal="center" vertical="center"/>
    </xf>
    <xf numFmtId="49" fontId="3" fillId="2" borderId="49" xfId="0" applyNumberFormat="1" applyFont="1" applyFill="1" applyBorder="1" applyAlignment="1">
      <alignment horizontal="left" vertical="center"/>
    </xf>
    <xf numFmtId="49" fontId="3" fillId="2" borderId="31" xfId="0" applyNumberFormat="1" applyFont="1" applyFill="1" applyBorder="1" applyAlignment="1">
      <alignment horizontal="left" vertical="center"/>
    </xf>
    <xf numFmtId="49" fontId="3" fillId="2" borderId="23" xfId="0" applyNumberFormat="1" applyFont="1" applyFill="1" applyBorder="1" applyAlignment="1">
      <alignment horizontal="left" vertical="center"/>
    </xf>
    <xf numFmtId="49" fontId="3" fillId="2" borderId="32" xfId="0" applyNumberFormat="1" applyFont="1" applyFill="1" applyBorder="1" applyAlignment="1">
      <alignment horizontal="left"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18" fillId="0" borderId="27" xfId="0" applyNumberFormat="1" applyFont="1" applyBorder="1" applyAlignment="1">
      <alignment horizontal="left" vertical="center" wrapText="1"/>
    </xf>
    <xf numFmtId="3" fontId="4" fillId="0" borderId="10" xfId="0" applyNumberFormat="1" applyFont="1" applyBorder="1" applyAlignment="1">
      <alignment horizontal="center" vertical="center"/>
    </xf>
    <xf numFmtId="3" fontId="4" fillId="0" borderId="8" xfId="0" applyNumberFormat="1" applyFont="1" applyBorder="1" applyAlignment="1">
      <alignment horizontal="center" vertical="center"/>
    </xf>
    <xf numFmtId="3" fontId="18" fillId="0" borderId="10" xfId="0" applyNumberFormat="1" applyFont="1" applyBorder="1" applyAlignment="1">
      <alignment horizontal="center" vertical="center"/>
    </xf>
    <xf numFmtId="49" fontId="18" fillId="0" borderId="2"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3" fontId="12" fillId="0" borderId="10" xfId="0" applyNumberFormat="1" applyFont="1" applyBorder="1" applyAlignment="1">
      <alignment horizontal="center" vertical="center"/>
    </xf>
    <xf numFmtId="3" fontId="12" fillId="0" borderId="8" xfId="0" applyNumberFormat="1" applyFont="1" applyBorder="1" applyAlignment="1">
      <alignment horizontal="center" vertical="center"/>
    </xf>
    <xf numFmtId="49" fontId="4" fillId="0" borderId="47" xfId="0" applyNumberFormat="1" applyFont="1" applyBorder="1" applyAlignment="1">
      <alignment horizontal="left" vertical="center" wrapText="1"/>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3" fontId="3" fillId="2" borderId="27"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0" borderId="49" xfId="0" applyFont="1" applyBorder="1" applyAlignment="1">
      <alignment horizontal="left" vertical="top" wrapText="1"/>
    </xf>
    <xf numFmtId="0" fontId="4" fillId="0" borderId="31" xfId="0" applyFont="1" applyBorder="1" applyAlignment="1">
      <alignment horizontal="left" vertical="top" wrapText="1"/>
    </xf>
    <xf numFmtId="0" fontId="4" fillId="0" borderId="52" xfId="0" applyFont="1" applyBorder="1" applyAlignment="1">
      <alignment horizontal="left" vertical="top" wrapText="1"/>
    </xf>
    <xf numFmtId="0" fontId="4" fillId="0" borderId="51" xfId="0" applyFont="1" applyBorder="1" applyAlignment="1">
      <alignment horizontal="left" vertical="top" wrapText="1"/>
    </xf>
    <xf numFmtId="0" fontId="4" fillId="0" borderId="0" xfId="0" applyFont="1" applyAlignment="1">
      <alignment horizontal="left" vertical="top" wrapText="1"/>
    </xf>
    <xf numFmtId="0" fontId="4" fillId="0" borderId="60" xfId="0" applyFont="1" applyBorder="1" applyAlignment="1">
      <alignment horizontal="left" vertical="top" wrapText="1"/>
    </xf>
    <xf numFmtId="0" fontId="4" fillId="0" borderId="23" xfId="0" applyFont="1" applyBorder="1" applyAlignment="1">
      <alignment horizontal="left" vertical="top" wrapText="1"/>
    </xf>
    <xf numFmtId="0" fontId="4" fillId="0" borderId="32" xfId="0" applyFont="1" applyBorder="1" applyAlignment="1">
      <alignment horizontal="left" vertical="top" wrapText="1"/>
    </xf>
    <xf numFmtId="0" fontId="4" fillId="0" borderId="44" xfId="0" applyFont="1" applyBorder="1" applyAlignment="1">
      <alignment horizontal="left" vertical="top" wrapText="1"/>
    </xf>
    <xf numFmtId="0" fontId="4" fillId="0" borderId="57" xfId="0" applyFont="1" applyBorder="1" applyAlignment="1">
      <alignment horizontal="left" vertical="top" wrapText="1"/>
    </xf>
    <xf numFmtId="0" fontId="4" fillId="0" borderId="58" xfId="0" applyFont="1" applyBorder="1" applyAlignment="1">
      <alignment horizontal="left" vertical="top" wrapText="1"/>
    </xf>
    <xf numFmtId="0" fontId="4" fillId="0" borderId="59" xfId="0" applyFont="1" applyBorder="1" applyAlignment="1">
      <alignment horizontal="left" vertical="top" wrapText="1"/>
    </xf>
    <xf numFmtId="49" fontId="19" fillId="0" borderId="56" xfId="0" applyNumberFormat="1" applyFont="1" applyBorder="1" applyAlignment="1">
      <alignment horizontal="left" vertical="top" wrapText="1"/>
    </xf>
    <xf numFmtId="49" fontId="18" fillId="0" borderId="56" xfId="0" applyNumberFormat="1" applyFont="1" applyBorder="1" applyAlignment="1">
      <alignment horizontal="justify" vertical="top" wrapText="1"/>
    </xf>
    <xf numFmtId="0" fontId="18" fillId="0" borderId="49" xfId="0" applyFont="1" applyBorder="1" applyAlignment="1">
      <alignment horizontal="left" vertical="top"/>
    </xf>
    <xf numFmtId="0" fontId="3" fillId="2" borderId="14"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9" xfId="0" applyFont="1" applyFill="1" applyBorder="1" applyAlignment="1">
      <alignment horizontal="center" vertical="center"/>
    </xf>
    <xf numFmtId="3" fontId="3" fillId="2" borderId="48"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49" fontId="4" fillId="0" borderId="56" xfId="0" applyNumberFormat="1" applyFont="1" applyBorder="1" applyAlignment="1">
      <alignment vertical="top"/>
    </xf>
    <xf numFmtId="0" fontId="4" fillId="0" borderId="56" xfId="0" applyFont="1" applyBorder="1" applyAlignment="1">
      <alignment horizontal="justify" vertical="top" wrapText="1"/>
    </xf>
    <xf numFmtId="49" fontId="4" fillId="0" borderId="56" xfId="0" applyNumberFormat="1" applyFont="1" applyBorder="1" applyAlignment="1">
      <alignment horizontal="left" vertical="top"/>
    </xf>
    <xf numFmtId="49" fontId="15" fillId="2" borderId="11" xfId="0" applyNumberFormat="1" applyFont="1" applyFill="1" applyBorder="1" applyAlignment="1">
      <alignment horizontal="center" vertical="center"/>
    </xf>
    <xf numFmtId="0" fontId="4" fillId="0" borderId="56" xfId="0" applyFont="1" applyBorder="1" applyAlignment="1">
      <alignment horizontal="left" vertical="top" wrapText="1"/>
    </xf>
    <xf numFmtId="0" fontId="18" fillId="0" borderId="56" xfId="0" applyFont="1" applyBorder="1" applyAlignment="1">
      <alignment horizontal="left" vertical="top" wrapText="1"/>
    </xf>
    <xf numFmtId="49" fontId="17" fillId="2" borderId="58" xfId="0" applyNumberFormat="1" applyFont="1" applyFill="1" applyBorder="1" applyAlignment="1">
      <alignment horizontal="center" vertical="center"/>
    </xf>
    <xf numFmtId="49" fontId="17" fillId="2" borderId="59" xfId="0" applyNumberFormat="1" applyFont="1" applyFill="1" applyBorder="1" applyAlignment="1">
      <alignment horizontal="center" vertical="center"/>
    </xf>
    <xf numFmtId="49" fontId="18" fillId="0" borderId="4" xfId="0" applyNumberFormat="1" applyFont="1" applyBorder="1" applyAlignment="1">
      <alignment horizontal="left" vertical="center" wrapText="1"/>
    </xf>
    <xf numFmtId="49" fontId="15" fillId="2" borderId="56" xfId="0" applyNumberFormat="1" applyFont="1" applyFill="1" applyBorder="1" applyAlignment="1">
      <alignment horizontal="center" vertical="center"/>
    </xf>
    <xf numFmtId="49" fontId="18" fillId="0" borderId="47" xfId="0" applyNumberFormat="1" applyFont="1" applyBorder="1" applyAlignment="1">
      <alignment horizontal="left" vertical="center" wrapText="1"/>
    </xf>
    <xf numFmtId="49" fontId="18" fillId="0" borderId="46" xfId="0" applyNumberFormat="1" applyFont="1" applyBorder="1" applyAlignment="1">
      <alignment horizontal="left" vertical="center" wrapText="1"/>
    </xf>
    <xf numFmtId="0" fontId="15" fillId="2" borderId="11" xfId="0" applyFont="1" applyFill="1" applyBorder="1" applyAlignment="1">
      <alignment horizontal="center" vertical="center"/>
    </xf>
    <xf numFmtId="49" fontId="18" fillId="0" borderId="21" xfId="0" applyNumberFormat="1" applyFont="1" applyBorder="1" applyAlignment="1">
      <alignment horizontal="left" vertical="center" wrapText="1"/>
    </xf>
    <xf numFmtId="49" fontId="18" fillId="0" borderId="26" xfId="0" applyNumberFormat="1" applyFont="1" applyBorder="1" applyAlignment="1">
      <alignment horizontal="left" vertical="center" wrapText="1"/>
    </xf>
    <xf numFmtId="49" fontId="3" fillId="2" borderId="52" xfId="0" applyNumberFormat="1" applyFont="1" applyFill="1" applyBorder="1" applyAlignment="1">
      <alignment horizontal="left" vertical="center"/>
    </xf>
    <xf numFmtId="49" fontId="3" fillId="2" borderId="44" xfId="0" applyNumberFormat="1" applyFont="1" applyFill="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49" fontId="4" fillId="0" borderId="2" xfId="0" applyNumberFormat="1" applyFont="1" applyBorder="1" applyAlignment="1">
      <alignment horizontal="left" vertical="center" wrapText="1"/>
    </xf>
    <xf numFmtId="49" fontId="4" fillId="0" borderId="51" xfId="0" applyNumberFormat="1" applyFont="1" applyBorder="1" applyAlignment="1">
      <alignment horizontal="center" vertical="center"/>
    </xf>
    <xf numFmtId="3" fontId="3" fillId="2" borderId="21"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3" fillId="2" borderId="26"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3" fontId="7" fillId="2" borderId="56" xfId="0" applyNumberFormat="1" applyFont="1" applyFill="1" applyBorder="1" applyAlignment="1">
      <alignment horizontal="center" vertical="center"/>
    </xf>
    <xf numFmtId="3" fontId="4" fillId="0" borderId="56" xfId="0" applyNumberFormat="1" applyFont="1" applyBorder="1" applyAlignment="1">
      <alignment horizontal="justify" vertical="top" wrapText="1"/>
    </xf>
    <xf numFmtId="3" fontId="4" fillId="0" borderId="56" xfId="0" applyNumberFormat="1" applyFont="1" applyBorder="1" applyAlignment="1">
      <alignment horizontal="center" vertical="top"/>
    </xf>
    <xf numFmtId="3" fontId="4" fillId="0" borderId="10"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48" xfId="0" applyNumberFormat="1" applyFont="1" applyBorder="1" applyAlignment="1">
      <alignment horizontal="center" vertical="center" wrapText="1"/>
    </xf>
    <xf numFmtId="49" fontId="4" fillId="0" borderId="21" xfId="0" applyNumberFormat="1" applyFont="1" applyBorder="1" applyAlignment="1">
      <alignment horizontal="left" vertical="center" wrapText="1"/>
    </xf>
    <xf numFmtId="49" fontId="4" fillId="0" borderId="26" xfId="0" applyNumberFormat="1" applyFont="1" applyBorder="1" applyAlignment="1">
      <alignment horizontal="left" vertical="center" wrapText="1"/>
    </xf>
    <xf numFmtId="49" fontId="15" fillId="2" borderId="59" xfId="0" applyNumberFormat="1"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3" fontId="7" fillId="2" borderId="57" xfId="0" applyNumberFormat="1" applyFont="1" applyFill="1" applyBorder="1" applyAlignment="1">
      <alignment horizontal="center" vertical="center"/>
    </xf>
    <xf numFmtId="3" fontId="7" fillId="2" borderId="58" xfId="0" applyNumberFormat="1" applyFont="1" applyFill="1" applyBorder="1" applyAlignment="1">
      <alignment horizontal="center" vertical="center"/>
    </xf>
    <xf numFmtId="3" fontId="7" fillId="2" borderId="59" xfId="0" applyNumberFormat="1" applyFont="1" applyFill="1" applyBorder="1" applyAlignment="1">
      <alignment horizontal="center" vertical="center"/>
    </xf>
    <xf numFmtId="0" fontId="4" fillId="0" borderId="49" xfId="0" applyFont="1" applyBorder="1" applyAlignment="1">
      <alignment horizontal="left" vertical="center"/>
    </xf>
    <xf numFmtId="0" fontId="4" fillId="0" borderId="31" xfId="0" applyFont="1" applyBorder="1" applyAlignment="1">
      <alignment horizontal="left" vertical="center"/>
    </xf>
    <xf numFmtId="0" fontId="4" fillId="0" borderId="52" xfId="0" applyFont="1" applyBorder="1" applyAlignment="1">
      <alignment horizontal="left" vertical="center"/>
    </xf>
    <xf numFmtId="0" fontId="4" fillId="0" borderId="51" xfId="0" applyFont="1" applyBorder="1" applyAlignment="1">
      <alignment horizontal="left" vertical="center"/>
    </xf>
    <xf numFmtId="0" fontId="4" fillId="0" borderId="0" xfId="0" applyFont="1" applyAlignment="1">
      <alignment horizontal="left" vertical="center"/>
    </xf>
    <xf numFmtId="0" fontId="4" fillId="0" borderId="60" xfId="0" applyFont="1" applyBorder="1" applyAlignment="1">
      <alignment horizontal="left" vertical="center"/>
    </xf>
    <xf numFmtId="0" fontId="4" fillId="0" borderId="23" xfId="0" applyFont="1" applyBorder="1" applyAlignment="1">
      <alignment horizontal="left" vertical="center"/>
    </xf>
    <xf numFmtId="0" fontId="4" fillId="0" borderId="32" xfId="0" applyFont="1" applyBorder="1" applyAlignment="1">
      <alignment horizontal="left" vertical="center"/>
    </xf>
    <xf numFmtId="0" fontId="4" fillId="0" borderId="44" xfId="0" applyFont="1" applyBorder="1" applyAlignment="1">
      <alignment horizontal="left" vertical="center"/>
    </xf>
    <xf numFmtId="3" fontId="4" fillId="0" borderId="11" xfId="0" applyNumberFormat="1" applyFont="1" applyBorder="1" applyAlignment="1">
      <alignment horizontal="center" vertical="top"/>
    </xf>
    <xf numFmtId="3" fontId="4" fillId="0" borderId="45" xfId="0" applyNumberFormat="1" applyFont="1" applyBorder="1" applyAlignment="1">
      <alignment horizontal="center" vertical="top"/>
    </xf>
    <xf numFmtId="3" fontId="4" fillId="0" borderId="9" xfId="0" applyNumberFormat="1" applyFont="1" applyBorder="1" applyAlignment="1">
      <alignment horizontal="center" vertical="top"/>
    </xf>
    <xf numFmtId="0" fontId="18" fillId="0" borderId="28" xfId="0" applyFont="1" applyBorder="1" applyAlignment="1">
      <alignment horizontal="left" vertical="center" wrapText="1"/>
    </xf>
    <xf numFmtId="0" fontId="4" fillId="0" borderId="30" xfId="0" applyFont="1" applyBorder="1" applyAlignment="1">
      <alignment horizontal="left" vertical="center" wrapText="1"/>
    </xf>
    <xf numFmtId="49" fontId="18" fillId="0" borderId="56" xfId="0" applyNumberFormat="1" applyFont="1" applyBorder="1" applyAlignment="1">
      <alignment horizontal="left" vertical="top" wrapText="1"/>
    </xf>
    <xf numFmtId="49" fontId="4" fillId="0" borderId="56" xfId="0" applyNumberFormat="1" applyFont="1" applyBorder="1" applyAlignment="1">
      <alignment horizontal="left" vertical="top" wrapText="1"/>
    </xf>
    <xf numFmtId="0" fontId="4" fillId="0" borderId="49" xfId="0" applyFont="1" applyBorder="1" applyAlignment="1">
      <alignment horizontal="left" vertical="center" wrapText="1"/>
    </xf>
    <xf numFmtId="0" fontId="4" fillId="0" borderId="23" xfId="0" applyFont="1" applyBorder="1" applyAlignment="1">
      <alignment horizontal="left" vertical="center" wrapText="1"/>
    </xf>
    <xf numFmtId="3" fontId="4" fillId="0" borderId="52" xfId="0" applyNumberFormat="1" applyFont="1" applyBorder="1" applyAlignment="1">
      <alignment horizontal="center" vertical="center"/>
    </xf>
    <xf numFmtId="3" fontId="4" fillId="0" borderId="44" xfId="0" applyNumberFormat="1" applyFont="1" applyBorder="1" applyAlignment="1">
      <alignment horizontal="center" vertical="center"/>
    </xf>
    <xf numFmtId="3" fontId="3" fillId="2" borderId="2" xfId="0" applyNumberFormat="1" applyFont="1" applyFill="1" applyBorder="1" applyAlignment="1">
      <alignment horizontal="center" vertical="center" wrapText="1"/>
    </xf>
    <xf numFmtId="0" fontId="4" fillId="0" borderId="56" xfId="0" applyFont="1" applyBorder="1" applyAlignment="1">
      <alignment horizontal="center" vertical="center"/>
    </xf>
    <xf numFmtId="0" fontId="4" fillId="0" borderId="56" xfId="0" applyFont="1" applyBorder="1" applyAlignment="1">
      <alignment horizontal="left" vertical="center" wrapText="1"/>
    </xf>
    <xf numFmtId="49" fontId="19" fillId="0" borderId="49" xfId="0" applyNumberFormat="1" applyFont="1" applyBorder="1" applyAlignment="1">
      <alignment horizontal="center" vertical="center"/>
    </xf>
    <xf numFmtId="49" fontId="19" fillId="0" borderId="23" xfId="0" applyNumberFormat="1" applyFont="1" applyBorder="1" applyAlignment="1">
      <alignment horizontal="center" vertical="center"/>
    </xf>
    <xf numFmtId="0" fontId="19" fillId="0" borderId="27" xfId="0" applyFont="1" applyBorder="1" applyAlignment="1">
      <alignment horizontal="left" vertical="center" wrapText="1"/>
    </xf>
    <xf numFmtId="0" fontId="19" fillId="0" borderId="36" xfId="0" applyFont="1" applyBorder="1" applyAlignment="1">
      <alignment horizontal="left" vertical="center" wrapText="1"/>
    </xf>
    <xf numFmtId="49" fontId="19" fillId="0" borderId="28" xfId="0" applyNumberFormat="1" applyFont="1" applyBorder="1" applyAlignment="1">
      <alignment horizontal="left" vertical="center" wrapText="1"/>
    </xf>
    <xf numFmtId="49" fontId="19" fillId="0" borderId="30" xfId="0" applyNumberFormat="1" applyFont="1" applyBorder="1" applyAlignment="1">
      <alignment horizontal="left" vertical="center" wrapText="1"/>
    </xf>
    <xf numFmtId="3" fontId="19" fillId="0" borderId="10" xfId="0" applyNumberFormat="1" applyFont="1" applyBorder="1" applyAlignment="1">
      <alignment horizontal="center" vertical="center"/>
    </xf>
    <xf numFmtId="3" fontId="19" fillId="0" borderId="8" xfId="0" applyNumberFormat="1" applyFont="1" applyBorder="1" applyAlignment="1">
      <alignment horizontal="center" vertical="center"/>
    </xf>
    <xf numFmtId="49" fontId="4" fillId="0" borderId="57" xfId="0" applyNumberFormat="1" applyFont="1" applyBorder="1" applyAlignment="1">
      <alignment horizontal="left" vertical="center"/>
    </xf>
    <xf numFmtId="49" fontId="4" fillId="0" borderId="58" xfId="0" applyNumberFormat="1" applyFont="1" applyBorder="1" applyAlignment="1">
      <alignment horizontal="left" vertical="center"/>
    </xf>
    <xf numFmtId="49" fontId="4" fillId="0" borderId="59" xfId="0" applyNumberFormat="1" applyFont="1" applyBorder="1" applyAlignment="1">
      <alignment horizontal="left" vertical="center"/>
    </xf>
    <xf numFmtId="0" fontId="4" fillId="0" borderId="56" xfId="0" applyFont="1" applyBorder="1" applyAlignment="1">
      <alignment horizontal="left" vertical="top"/>
    </xf>
    <xf numFmtId="0" fontId="18" fillId="0" borderId="56" xfId="0" applyFont="1" applyBorder="1" applyAlignment="1">
      <alignment horizontal="left" vertical="top"/>
    </xf>
    <xf numFmtId="3" fontId="15" fillId="2" borderId="57" xfId="0" applyNumberFormat="1" applyFont="1" applyFill="1" applyBorder="1" applyAlignment="1">
      <alignment horizontal="center" vertical="center"/>
    </xf>
    <xf numFmtId="49" fontId="4" fillId="0" borderId="16" xfId="0" applyNumberFormat="1" applyFont="1" applyBorder="1" applyAlignment="1">
      <alignment horizontal="center" vertical="center"/>
    </xf>
    <xf numFmtId="49" fontId="4" fillId="0" borderId="37" xfId="0" applyNumberFormat="1" applyFont="1" applyBorder="1" applyAlignment="1">
      <alignment horizontal="center" vertical="center"/>
    </xf>
    <xf numFmtId="3" fontId="4" fillId="0" borderId="41" xfId="0" applyNumberFormat="1" applyFont="1" applyBorder="1" applyAlignment="1">
      <alignment horizontal="center" vertical="center"/>
    </xf>
    <xf numFmtId="3" fontId="4" fillId="0" borderId="22"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54"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54" xfId="0" applyNumberFormat="1" applyFont="1" applyBorder="1" applyAlignment="1">
      <alignment horizontal="left" vertical="center" wrapText="1"/>
    </xf>
    <xf numFmtId="3" fontId="4" fillId="0" borderId="55" xfId="0" applyNumberFormat="1" applyFont="1" applyBorder="1" applyAlignment="1">
      <alignment horizontal="center" vertical="center"/>
    </xf>
    <xf numFmtId="3" fontId="18" fillId="0" borderId="4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38" xfId="0" applyNumberFormat="1" applyFont="1" applyBorder="1" applyAlignment="1">
      <alignment horizontal="left" vertical="center" wrapText="1"/>
    </xf>
    <xf numFmtId="49" fontId="4" fillId="0" borderId="39" xfId="0" applyNumberFormat="1" applyFont="1" applyBorder="1" applyAlignment="1">
      <alignment horizontal="left" vertical="center" wrapText="1"/>
    </xf>
    <xf numFmtId="49" fontId="4" fillId="0" borderId="57"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59" xfId="0" applyNumberFormat="1" applyFont="1" applyBorder="1" applyAlignment="1">
      <alignment horizontal="center" vertical="center"/>
    </xf>
    <xf numFmtId="0" fontId="4" fillId="0" borderId="58" xfId="0" applyFont="1" applyBorder="1" applyAlignment="1">
      <alignment horizontal="center" vertical="center"/>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49" fontId="4" fillId="0" borderId="45"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0" fontId="4" fillId="0" borderId="0" xfId="0" applyFont="1" applyAlignment="1">
      <alignment horizontal="center" vertical="center"/>
    </xf>
    <xf numFmtId="49" fontId="4" fillId="0" borderId="0" xfId="0" applyNumberFormat="1" applyFont="1" applyAlignment="1">
      <alignment horizontal="left" vertical="center"/>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2" borderId="49" xfId="0" applyFont="1" applyFill="1" applyBorder="1" applyAlignment="1">
      <alignment horizontal="center" vertical="center"/>
    </xf>
    <xf numFmtId="0" fontId="5" fillId="2" borderId="23" xfId="0" applyFont="1" applyFill="1" applyBorder="1" applyAlignment="1">
      <alignment horizontal="center" vertical="center"/>
    </xf>
    <xf numFmtId="49" fontId="4" fillId="0" borderId="11" xfId="0" applyNumberFormat="1" applyFont="1" applyBorder="1" applyAlignment="1">
      <alignment horizontal="left" vertical="center" wrapText="1"/>
    </xf>
    <xf numFmtId="4" fontId="11" fillId="0" borderId="0" xfId="0" applyNumberFormat="1" applyFont="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workbookViewId="0">
      <selection activeCell="A25" sqref="A25:J25"/>
    </sheetView>
  </sheetViews>
  <sheetFormatPr defaultRowHeight="12.75" x14ac:dyDescent="0.2"/>
  <cols>
    <col min="1" max="4" width="9.140625" style="1"/>
    <col min="5" max="5" width="3.28515625" style="1" customWidth="1"/>
    <col min="6" max="8" width="9.140625" style="1"/>
    <col min="9" max="9" width="10.42578125" style="1" customWidth="1"/>
    <col min="10" max="10" width="10" style="1" customWidth="1"/>
    <col min="11" max="16384" width="9.140625" style="1"/>
  </cols>
  <sheetData>
    <row r="1" spans="1:6" ht="15.75" x14ac:dyDescent="0.25">
      <c r="A1" s="9"/>
      <c r="F1" s="10"/>
    </row>
    <row r="2" spans="1:6" ht="15.75" x14ac:dyDescent="0.25">
      <c r="A2" s="9"/>
      <c r="F2" s="10"/>
    </row>
    <row r="25" spans="1:10" ht="27.75" customHeight="1" x14ac:dyDescent="0.2">
      <c r="A25" s="146" t="s">
        <v>220</v>
      </c>
      <c r="B25" s="146"/>
      <c r="C25" s="146"/>
      <c r="D25" s="146"/>
      <c r="E25" s="146"/>
      <c r="F25" s="146"/>
      <c r="G25" s="146"/>
      <c r="H25" s="146"/>
      <c r="I25" s="146"/>
      <c r="J25" s="146"/>
    </row>
    <row r="26" spans="1:10" ht="27.75" customHeight="1" x14ac:dyDescent="0.2">
      <c r="A26" s="145" t="s">
        <v>167</v>
      </c>
      <c r="B26" s="145"/>
      <c r="C26" s="145"/>
      <c r="D26" s="145"/>
      <c r="E26" s="145"/>
      <c r="F26" s="145"/>
      <c r="G26" s="145"/>
      <c r="H26" s="145"/>
      <c r="I26" s="145"/>
      <c r="J26" s="145"/>
    </row>
    <row r="52" spans="1:10" ht="19.5" customHeight="1" x14ac:dyDescent="0.2">
      <c r="A52" s="147" t="s">
        <v>221</v>
      </c>
      <c r="B52" s="147"/>
      <c r="C52" s="147"/>
      <c r="D52" s="147"/>
      <c r="E52" s="147"/>
      <c r="F52" s="147"/>
      <c r="G52" s="147"/>
      <c r="H52" s="147"/>
      <c r="I52" s="147"/>
      <c r="J52" s="147"/>
    </row>
  </sheetData>
  <sheetProtection algorithmName="SHA-512" hashValue="m7ri4jPq/y58frsxk6IyYHORHW/BOzATXjmjdlVDtqGfjpF4bo/HCRINtaJN4saVuQeUlcANYGpOCgxwwarhDQ==" saltValue="ZnZNt2Q/JZv+KZaJ3hRJ5w==" spinCount="100000" sheet="1" objects="1" scenarios="1"/>
  <mergeCells count="3">
    <mergeCell ref="A26:J26"/>
    <mergeCell ref="A25:J25"/>
    <mergeCell ref="A52:J52"/>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8"/>
  <sheetViews>
    <sheetView tabSelected="1" zoomScaleNormal="100" workbookViewId="0">
      <selection activeCell="T14" sqref="T14"/>
    </sheetView>
  </sheetViews>
  <sheetFormatPr defaultRowHeight="12.75" x14ac:dyDescent="0.2"/>
  <cols>
    <col min="1" max="1" width="4.7109375" style="5" customWidth="1"/>
    <col min="2" max="2" width="25.7109375" style="5" customWidth="1"/>
    <col min="3" max="3" width="30.7109375" style="5" customWidth="1"/>
    <col min="4" max="4" width="11.7109375" style="18" customWidth="1"/>
    <col min="5" max="5" width="5.7109375" style="18" customWidth="1"/>
    <col min="6" max="10" width="9.7109375" style="2" customWidth="1"/>
    <col min="11" max="11" width="11.7109375" style="2" customWidth="1"/>
    <col min="12" max="12" width="5.7109375" style="2" customWidth="1"/>
    <col min="13" max="17" width="9.7109375" style="2" customWidth="1"/>
    <col min="18" max="18" width="11.7109375" style="2" customWidth="1"/>
    <col min="19" max="19" width="5.7109375" style="2" customWidth="1"/>
    <col min="20" max="24" width="9.7109375" style="2" customWidth="1"/>
    <col min="25" max="25" width="11.7109375" style="2" customWidth="1"/>
    <col min="26" max="16384" width="9.140625" style="2"/>
  </cols>
  <sheetData>
    <row r="1" spans="1:25" s="15" customFormat="1" ht="20.100000000000001" customHeight="1" x14ac:dyDescent="0.2">
      <c r="A1" s="13" t="s">
        <v>7</v>
      </c>
      <c r="B1" s="14" t="s">
        <v>11</v>
      </c>
      <c r="C1" s="14"/>
      <c r="D1" s="17"/>
      <c r="E1" s="17"/>
      <c r="F1" s="14"/>
      <c r="H1" s="14"/>
      <c r="I1" s="14"/>
      <c r="J1" s="14"/>
    </row>
    <row r="2" spans="1:25" s="3" customFormat="1" ht="9.9499999999999993" customHeight="1" x14ac:dyDescent="0.2">
      <c r="A2" s="11"/>
      <c r="B2" s="12"/>
      <c r="C2" s="12"/>
      <c r="D2" s="18"/>
      <c r="E2" s="18"/>
      <c r="F2" s="2"/>
      <c r="G2" s="2"/>
      <c r="H2" s="2"/>
      <c r="I2" s="2"/>
      <c r="J2" s="2"/>
    </row>
    <row r="3" spans="1:25" s="3" customFormat="1" ht="20.100000000000001" customHeight="1" x14ac:dyDescent="0.2">
      <c r="A3" s="196" t="s">
        <v>145</v>
      </c>
      <c r="B3" s="197"/>
      <c r="C3" s="197"/>
      <c r="D3" s="197"/>
      <c r="E3" s="197"/>
      <c r="F3" s="197"/>
      <c r="G3" s="197"/>
      <c r="H3" s="197"/>
      <c r="I3" s="197"/>
      <c r="J3" s="197"/>
      <c r="K3" s="198"/>
      <c r="L3" s="196" t="s">
        <v>146</v>
      </c>
      <c r="M3" s="197"/>
      <c r="N3" s="197"/>
      <c r="O3" s="197"/>
      <c r="P3" s="197"/>
      <c r="Q3" s="197"/>
      <c r="R3" s="198"/>
      <c r="S3" s="196" t="s">
        <v>182</v>
      </c>
      <c r="T3" s="197"/>
      <c r="U3" s="197"/>
      <c r="V3" s="197"/>
      <c r="W3" s="197"/>
      <c r="X3" s="197"/>
      <c r="Y3" s="198"/>
    </row>
    <row r="4" spans="1:25" s="3" customFormat="1" ht="18.75" customHeight="1" x14ac:dyDescent="0.2">
      <c r="A4" s="155" t="s">
        <v>14</v>
      </c>
      <c r="B4" s="157" t="s">
        <v>18</v>
      </c>
      <c r="C4" s="159" t="s">
        <v>20</v>
      </c>
      <c r="D4" s="161" t="s">
        <v>19</v>
      </c>
      <c r="E4" s="153" t="s">
        <v>112</v>
      </c>
      <c r="F4" s="150" t="s">
        <v>13</v>
      </c>
      <c r="G4" s="150"/>
      <c r="H4" s="150"/>
      <c r="I4" s="150"/>
      <c r="J4" s="151"/>
      <c r="K4" s="148" t="s">
        <v>120</v>
      </c>
      <c r="L4" s="216" t="s">
        <v>112</v>
      </c>
      <c r="M4" s="214" t="s">
        <v>13</v>
      </c>
      <c r="N4" s="214"/>
      <c r="O4" s="214"/>
      <c r="P4" s="214"/>
      <c r="Q4" s="215"/>
      <c r="R4" s="217" t="s">
        <v>120</v>
      </c>
      <c r="S4" s="216" t="s">
        <v>112</v>
      </c>
      <c r="T4" s="214" t="s">
        <v>13</v>
      </c>
      <c r="U4" s="214"/>
      <c r="V4" s="214"/>
      <c r="W4" s="214"/>
      <c r="X4" s="215"/>
      <c r="Y4" s="217" t="s">
        <v>120</v>
      </c>
    </row>
    <row r="5" spans="1:25" s="3" customFormat="1" ht="36.75" customHeight="1" x14ac:dyDescent="0.2">
      <c r="A5" s="156"/>
      <c r="B5" s="158"/>
      <c r="C5" s="160"/>
      <c r="D5" s="162"/>
      <c r="E5" s="154"/>
      <c r="F5" s="44" t="s">
        <v>115</v>
      </c>
      <c r="G5" s="16" t="s">
        <v>116</v>
      </c>
      <c r="H5" s="16" t="s">
        <v>117</v>
      </c>
      <c r="I5" s="16" t="s">
        <v>118</v>
      </c>
      <c r="J5" s="24" t="s">
        <v>119</v>
      </c>
      <c r="K5" s="149"/>
      <c r="L5" s="154"/>
      <c r="M5" s="44" t="s">
        <v>115</v>
      </c>
      <c r="N5" s="16" t="s">
        <v>116</v>
      </c>
      <c r="O5" s="16" t="s">
        <v>117</v>
      </c>
      <c r="P5" s="16" t="s">
        <v>118</v>
      </c>
      <c r="Q5" s="24" t="s">
        <v>119</v>
      </c>
      <c r="R5" s="149"/>
      <c r="S5" s="154"/>
      <c r="T5" s="44" t="s">
        <v>115</v>
      </c>
      <c r="U5" s="16" t="s">
        <v>116</v>
      </c>
      <c r="V5" s="16" t="s">
        <v>117</v>
      </c>
      <c r="W5" s="16" t="s">
        <v>118</v>
      </c>
      <c r="X5" s="24" t="s">
        <v>119</v>
      </c>
      <c r="Y5" s="149"/>
    </row>
    <row r="6" spans="1:25" s="3" customFormat="1" ht="26.1" customHeight="1" x14ac:dyDescent="0.2">
      <c r="A6" s="163" t="s">
        <v>7</v>
      </c>
      <c r="B6" s="165" t="s">
        <v>24</v>
      </c>
      <c r="C6" s="167" t="s">
        <v>25</v>
      </c>
      <c r="D6" s="169" t="s">
        <v>26</v>
      </c>
      <c r="E6" s="47" t="s">
        <v>113</v>
      </c>
      <c r="F6" s="45">
        <v>300000</v>
      </c>
      <c r="G6" s="42" t="s">
        <v>27</v>
      </c>
      <c r="H6" s="42" t="s">
        <v>27</v>
      </c>
      <c r="I6" s="42" t="s">
        <v>27</v>
      </c>
      <c r="J6" s="43" t="s">
        <v>27</v>
      </c>
      <c r="K6" s="31">
        <f t="shared" ref="K6:K20" si="0">SUM(F6:J6)</f>
        <v>300000</v>
      </c>
      <c r="L6" s="47" t="s">
        <v>113</v>
      </c>
      <c r="M6" s="45">
        <v>300000</v>
      </c>
      <c r="N6" s="23" t="s">
        <v>27</v>
      </c>
      <c r="O6" s="23" t="s">
        <v>27</v>
      </c>
      <c r="P6" s="23" t="s">
        <v>27</v>
      </c>
      <c r="Q6" s="25" t="s">
        <v>27</v>
      </c>
      <c r="R6" s="31">
        <f t="shared" ref="R6:R21" si="1">SUM(M6:Q6)</f>
        <v>300000</v>
      </c>
      <c r="S6" s="47" t="s">
        <v>113</v>
      </c>
      <c r="T6" s="45">
        <v>336000</v>
      </c>
      <c r="U6" s="23" t="s">
        <v>27</v>
      </c>
      <c r="V6" s="23" t="s">
        <v>27</v>
      </c>
      <c r="W6" s="23" t="s">
        <v>27</v>
      </c>
      <c r="X6" s="25" t="s">
        <v>27</v>
      </c>
      <c r="Y6" s="31">
        <v>336000</v>
      </c>
    </row>
    <row r="7" spans="1:25" s="3" customFormat="1" ht="26.1" customHeight="1" x14ac:dyDescent="0.2">
      <c r="A7" s="164"/>
      <c r="B7" s="166"/>
      <c r="C7" s="168"/>
      <c r="D7" s="170"/>
      <c r="E7" s="57" t="s">
        <v>114</v>
      </c>
      <c r="F7" s="49">
        <f>F6/7.5345</f>
        <v>39816.842524387816</v>
      </c>
      <c r="G7" s="28" t="s">
        <v>27</v>
      </c>
      <c r="H7" s="28" t="s">
        <v>27</v>
      </c>
      <c r="I7" s="28" t="s">
        <v>27</v>
      </c>
      <c r="J7" s="27" t="s">
        <v>27</v>
      </c>
      <c r="K7" s="51">
        <f>SUM(F7:J7)</f>
        <v>39816.842524387816</v>
      </c>
      <c r="L7" s="57" t="s">
        <v>114</v>
      </c>
      <c r="M7" s="49">
        <f>M6/7.5345</f>
        <v>39816.842524387816</v>
      </c>
      <c r="N7" s="28" t="s">
        <v>27</v>
      </c>
      <c r="O7" s="28" t="s">
        <v>27</v>
      </c>
      <c r="P7" s="28" t="s">
        <v>27</v>
      </c>
      <c r="Q7" s="27" t="s">
        <v>27</v>
      </c>
      <c r="R7" s="32">
        <f t="shared" si="1"/>
        <v>39816.842524387816</v>
      </c>
      <c r="S7" s="57" t="s">
        <v>114</v>
      </c>
      <c r="T7" s="49">
        <f>T6/7.5345</f>
        <v>44594.863627314349</v>
      </c>
      <c r="U7" s="28" t="s">
        <v>27</v>
      </c>
      <c r="V7" s="28" t="s">
        <v>27</v>
      </c>
      <c r="W7" s="28" t="s">
        <v>27</v>
      </c>
      <c r="X7" s="27" t="s">
        <v>27</v>
      </c>
      <c r="Y7" s="32">
        <f t="shared" ref="Y7:Y21" si="2">SUM(T7:X7)</f>
        <v>44594.863627314349</v>
      </c>
    </row>
    <row r="8" spans="1:25" s="3" customFormat="1" ht="26.1" customHeight="1" x14ac:dyDescent="0.2">
      <c r="A8" s="174" t="s">
        <v>8</v>
      </c>
      <c r="B8" s="182" t="s">
        <v>51</v>
      </c>
      <c r="C8" s="213" t="s">
        <v>31</v>
      </c>
      <c r="D8" s="173" t="s">
        <v>32</v>
      </c>
      <c r="E8" s="47" t="s">
        <v>113</v>
      </c>
      <c r="F8" s="53">
        <v>10000</v>
      </c>
      <c r="G8" s="54">
        <v>15000</v>
      </c>
      <c r="H8" s="55" t="s">
        <v>27</v>
      </c>
      <c r="I8" s="55" t="s">
        <v>27</v>
      </c>
      <c r="J8" s="56" t="s">
        <v>27</v>
      </c>
      <c r="K8" s="41">
        <f t="shared" si="0"/>
        <v>25000</v>
      </c>
      <c r="L8" s="47" t="s">
        <v>113</v>
      </c>
      <c r="M8" s="53">
        <v>10000</v>
      </c>
      <c r="N8" s="54">
        <v>15000</v>
      </c>
      <c r="O8" s="55" t="s">
        <v>27</v>
      </c>
      <c r="P8" s="55" t="s">
        <v>27</v>
      </c>
      <c r="Q8" s="56" t="s">
        <v>27</v>
      </c>
      <c r="R8" s="31">
        <f t="shared" si="1"/>
        <v>25000</v>
      </c>
      <c r="S8" s="47" t="s">
        <v>113</v>
      </c>
      <c r="T8" s="53">
        <v>9200</v>
      </c>
      <c r="U8" s="54">
        <v>13800</v>
      </c>
      <c r="V8" s="55" t="s">
        <v>27</v>
      </c>
      <c r="W8" s="55" t="s">
        <v>27</v>
      </c>
      <c r="X8" s="56" t="s">
        <v>27</v>
      </c>
      <c r="Y8" s="31">
        <f t="shared" si="2"/>
        <v>23000</v>
      </c>
    </row>
    <row r="9" spans="1:25" s="3" customFormat="1" ht="26.1" customHeight="1" x14ac:dyDescent="0.2">
      <c r="A9" s="174"/>
      <c r="B9" s="182"/>
      <c r="C9" s="213"/>
      <c r="D9" s="173"/>
      <c r="E9" s="57" t="s">
        <v>114</v>
      </c>
      <c r="F9" s="58">
        <f>F8/7.5345</f>
        <v>1327.2280841462605</v>
      </c>
      <c r="G9" s="49">
        <f>G8/7.5345</f>
        <v>1990.8421262193906</v>
      </c>
      <c r="H9" s="59" t="s">
        <v>27</v>
      </c>
      <c r="I9" s="59" t="s">
        <v>27</v>
      </c>
      <c r="J9" s="60" t="s">
        <v>27</v>
      </c>
      <c r="K9" s="48">
        <f>SUM(F9:J9)</f>
        <v>3318.0702103656513</v>
      </c>
      <c r="L9" s="57" t="s">
        <v>114</v>
      </c>
      <c r="M9" s="58">
        <f>M8/7.5345</f>
        <v>1327.2280841462605</v>
      </c>
      <c r="N9" s="49">
        <f>N8/7.5345</f>
        <v>1990.8421262193906</v>
      </c>
      <c r="O9" s="59" t="s">
        <v>27</v>
      </c>
      <c r="P9" s="59" t="s">
        <v>27</v>
      </c>
      <c r="Q9" s="60" t="s">
        <v>27</v>
      </c>
      <c r="R9" s="32">
        <f t="shared" si="1"/>
        <v>3318.0702103656513</v>
      </c>
      <c r="S9" s="57" t="s">
        <v>114</v>
      </c>
      <c r="T9" s="58">
        <f>T8/7.5345</f>
        <v>1221.0498374145595</v>
      </c>
      <c r="U9" s="49">
        <f>U8/7.5345</f>
        <v>1831.5747561218395</v>
      </c>
      <c r="V9" s="59" t="s">
        <v>27</v>
      </c>
      <c r="W9" s="59" t="s">
        <v>27</v>
      </c>
      <c r="X9" s="60" t="s">
        <v>27</v>
      </c>
      <c r="Y9" s="32">
        <f t="shared" si="2"/>
        <v>3052.6245935363991</v>
      </c>
    </row>
    <row r="10" spans="1:25" s="3" customFormat="1" ht="26.1" customHeight="1" x14ac:dyDescent="0.2">
      <c r="A10" s="163" t="s">
        <v>0</v>
      </c>
      <c r="B10" s="165" t="s">
        <v>28</v>
      </c>
      <c r="C10" s="167" t="s">
        <v>30</v>
      </c>
      <c r="D10" s="211" t="s">
        <v>29</v>
      </c>
      <c r="E10" s="47" t="s">
        <v>113</v>
      </c>
      <c r="F10" s="45">
        <v>362200</v>
      </c>
      <c r="G10" s="23" t="s">
        <v>27</v>
      </c>
      <c r="H10" s="21">
        <v>362200</v>
      </c>
      <c r="I10" s="23" t="s">
        <v>27</v>
      </c>
      <c r="J10" s="25" t="s">
        <v>27</v>
      </c>
      <c r="K10" s="31">
        <f t="shared" si="0"/>
        <v>724400</v>
      </c>
      <c r="L10" s="47" t="s">
        <v>113</v>
      </c>
      <c r="M10" s="45">
        <v>362200</v>
      </c>
      <c r="N10" s="23" t="s">
        <v>27</v>
      </c>
      <c r="O10" s="21">
        <v>362200</v>
      </c>
      <c r="P10" s="23" t="s">
        <v>27</v>
      </c>
      <c r="Q10" s="25" t="s">
        <v>27</v>
      </c>
      <c r="R10" s="31">
        <f t="shared" si="1"/>
        <v>724400</v>
      </c>
      <c r="S10" s="47" t="s">
        <v>113</v>
      </c>
      <c r="T10" s="45">
        <v>362200</v>
      </c>
      <c r="U10" s="23" t="s">
        <v>27</v>
      </c>
      <c r="V10" s="21">
        <v>362200</v>
      </c>
      <c r="W10" s="23" t="s">
        <v>27</v>
      </c>
      <c r="X10" s="25" t="s">
        <v>27</v>
      </c>
      <c r="Y10" s="31">
        <f t="shared" si="2"/>
        <v>724400</v>
      </c>
    </row>
    <row r="11" spans="1:25" s="3" customFormat="1" ht="26.1" customHeight="1" x14ac:dyDescent="0.2">
      <c r="A11" s="164"/>
      <c r="B11" s="166"/>
      <c r="C11" s="168"/>
      <c r="D11" s="212"/>
      <c r="E11" s="57" t="s">
        <v>114</v>
      </c>
      <c r="F11" s="46">
        <f>F10/7.5345</f>
        <v>48072.201207777551</v>
      </c>
      <c r="G11" s="28" t="s">
        <v>27</v>
      </c>
      <c r="H11" s="49">
        <f>H10/7.5345</f>
        <v>48072.201207777551</v>
      </c>
      <c r="I11" s="28" t="s">
        <v>27</v>
      </c>
      <c r="J11" s="27" t="s">
        <v>27</v>
      </c>
      <c r="K11" s="32">
        <f>SUM(F11:J11)</f>
        <v>96144.402415555101</v>
      </c>
      <c r="L11" s="57" t="s">
        <v>114</v>
      </c>
      <c r="M11" s="46">
        <f>M10/7.5345</f>
        <v>48072.201207777551</v>
      </c>
      <c r="N11" s="28" t="s">
        <v>27</v>
      </c>
      <c r="O11" s="49">
        <f>O10/7.5345</f>
        <v>48072.201207777551</v>
      </c>
      <c r="P11" s="28" t="s">
        <v>27</v>
      </c>
      <c r="Q11" s="27" t="s">
        <v>27</v>
      </c>
      <c r="R11" s="32">
        <f t="shared" si="1"/>
        <v>96144.402415555101</v>
      </c>
      <c r="S11" s="57" t="s">
        <v>114</v>
      </c>
      <c r="T11" s="46">
        <f>T10/7.5345</f>
        <v>48072.201207777551</v>
      </c>
      <c r="U11" s="28" t="s">
        <v>27</v>
      </c>
      <c r="V11" s="49">
        <f>V10/7.5345</f>
        <v>48072.201207777551</v>
      </c>
      <c r="W11" s="28" t="s">
        <v>27</v>
      </c>
      <c r="X11" s="27" t="s">
        <v>27</v>
      </c>
      <c r="Y11" s="32">
        <f t="shared" si="2"/>
        <v>96144.402415555101</v>
      </c>
    </row>
    <row r="12" spans="1:25" s="3" customFormat="1" ht="26.1" customHeight="1" x14ac:dyDescent="0.2">
      <c r="A12" s="174" t="s">
        <v>1</v>
      </c>
      <c r="B12" s="182" t="s">
        <v>54</v>
      </c>
      <c r="C12" s="213" t="s">
        <v>56</v>
      </c>
      <c r="D12" s="173" t="s">
        <v>33</v>
      </c>
      <c r="E12" s="47" t="s">
        <v>113</v>
      </c>
      <c r="F12" s="53">
        <v>25000</v>
      </c>
      <c r="G12" s="55" t="s">
        <v>27</v>
      </c>
      <c r="H12" s="55" t="s">
        <v>27</v>
      </c>
      <c r="I12" s="55">
        <v>60000</v>
      </c>
      <c r="J12" s="56" t="s">
        <v>27</v>
      </c>
      <c r="K12" s="41">
        <f t="shared" si="0"/>
        <v>85000</v>
      </c>
      <c r="L12" s="47" t="s">
        <v>113</v>
      </c>
      <c r="M12" s="53">
        <v>25000</v>
      </c>
      <c r="N12" s="23" t="s">
        <v>27</v>
      </c>
      <c r="O12" s="23" t="s">
        <v>27</v>
      </c>
      <c r="P12" s="23">
        <v>60000</v>
      </c>
      <c r="Q12" s="25" t="s">
        <v>27</v>
      </c>
      <c r="R12" s="31">
        <f t="shared" si="1"/>
        <v>85000</v>
      </c>
      <c r="S12" s="47" t="s">
        <v>113</v>
      </c>
      <c r="T12" s="53">
        <v>25000</v>
      </c>
      <c r="U12" s="23" t="s">
        <v>27</v>
      </c>
      <c r="V12" s="23" t="s">
        <v>27</v>
      </c>
      <c r="W12" s="23">
        <v>16160</v>
      </c>
      <c r="X12" s="25" t="s">
        <v>27</v>
      </c>
      <c r="Y12" s="31">
        <f t="shared" si="2"/>
        <v>41160</v>
      </c>
    </row>
    <row r="13" spans="1:25" s="3" customFormat="1" ht="26.1" customHeight="1" x14ac:dyDescent="0.2">
      <c r="A13" s="174"/>
      <c r="B13" s="182"/>
      <c r="C13" s="213"/>
      <c r="D13" s="173"/>
      <c r="E13" s="57" t="s">
        <v>114</v>
      </c>
      <c r="F13" s="58">
        <f>F12/7.5345</f>
        <v>3318.0702103656513</v>
      </c>
      <c r="G13" s="59" t="s">
        <v>27</v>
      </c>
      <c r="H13" s="59" t="s">
        <v>27</v>
      </c>
      <c r="I13" s="49">
        <f>I12/7.5345</f>
        <v>7963.3685048775624</v>
      </c>
      <c r="J13" s="60" t="s">
        <v>27</v>
      </c>
      <c r="K13" s="48">
        <f>SUM(F13:J13)</f>
        <v>11281.438715243214</v>
      </c>
      <c r="L13" s="57" t="s">
        <v>114</v>
      </c>
      <c r="M13" s="58">
        <f>M12/7.5345</f>
        <v>3318.0702103656513</v>
      </c>
      <c r="N13" s="28" t="s">
        <v>27</v>
      </c>
      <c r="O13" s="28" t="s">
        <v>27</v>
      </c>
      <c r="P13" s="28">
        <f>P12/7.5345</f>
        <v>7963.3685048775624</v>
      </c>
      <c r="Q13" s="27" t="s">
        <v>27</v>
      </c>
      <c r="R13" s="32">
        <f t="shared" si="1"/>
        <v>11281.438715243214</v>
      </c>
      <c r="S13" s="57" t="s">
        <v>114</v>
      </c>
      <c r="T13" s="58">
        <f>T12/7.5345</f>
        <v>3318.0702103656513</v>
      </c>
      <c r="U13" s="28" t="s">
        <v>27</v>
      </c>
      <c r="V13" s="28" t="s">
        <v>27</v>
      </c>
      <c r="W13" s="28">
        <f>W12/7.5345</f>
        <v>2144.8005839803568</v>
      </c>
      <c r="X13" s="27" t="s">
        <v>27</v>
      </c>
      <c r="Y13" s="32">
        <f t="shared" si="2"/>
        <v>5462.8707943460086</v>
      </c>
    </row>
    <row r="14" spans="1:25" s="3" customFormat="1" ht="26.1" customHeight="1" x14ac:dyDescent="0.2">
      <c r="A14" s="163" t="s">
        <v>2</v>
      </c>
      <c r="B14" s="165" t="s">
        <v>37</v>
      </c>
      <c r="C14" s="167" t="s">
        <v>149</v>
      </c>
      <c r="D14" s="206" t="s">
        <v>33</v>
      </c>
      <c r="E14" s="47" t="s">
        <v>113</v>
      </c>
      <c r="F14" s="62">
        <v>50000</v>
      </c>
      <c r="G14" s="63" t="s">
        <v>27</v>
      </c>
      <c r="H14" s="63" t="s">
        <v>27</v>
      </c>
      <c r="I14" s="63" t="s">
        <v>27</v>
      </c>
      <c r="J14" s="64" t="s">
        <v>27</v>
      </c>
      <c r="K14" s="31">
        <f t="shared" si="0"/>
        <v>50000</v>
      </c>
      <c r="L14" s="47" t="s">
        <v>113</v>
      </c>
      <c r="M14" s="62">
        <v>500</v>
      </c>
      <c r="N14" s="63" t="s">
        <v>27</v>
      </c>
      <c r="O14" s="63" t="s">
        <v>27</v>
      </c>
      <c r="P14" s="63" t="s">
        <v>27</v>
      </c>
      <c r="Q14" s="63" t="s">
        <v>27</v>
      </c>
      <c r="R14" s="31">
        <f t="shared" si="1"/>
        <v>500</v>
      </c>
      <c r="S14" s="47" t="s">
        <v>113</v>
      </c>
      <c r="T14" s="62">
        <v>500</v>
      </c>
      <c r="U14" s="63" t="s">
        <v>27</v>
      </c>
      <c r="V14" s="63" t="s">
        <v>27</v>
      </c>
      <c r="W14" s="63" t="s">
        <v>27</v>
      </c>
      <c r="X14" s="63" t="s">
        <v>27</v>
      </c>
      <c r="Y14" s="31">
        <f t="shared" si="2"/>
        <v>500</v>
      </c>
    </row>
    <row r="15" spans="1:25" s="3" customFormat="1" ht="26.1" customHeight="1" x14ac:dyDescent="0.2">
      <c r="A15" s="164"/>
      <c r="B15" s="166"/>
      <c r="C15" s="168"/>
      <c r="D15" s="207"/>
      <c r="E15" s="57" t="s">
        <v>114</v>
      </c>
      <c r="F15" s="65">
        <f>F14/7.5345</f>
        <v>6636.1404207313026</v>
      </c>
      <c r="G15" s="66" t="s">
        <v>27</v>
      </c>
      <c r="H15" s="66" t="s">
        <v>27</v>
      </c>
      <c r="I15" s="66" t="s">
        <v>27</v>
      </c>
      <c r="J15" s="36" t="s">
        <v>27</v>
      </c>
      <c r="K15" s="32">
        <f>SUM(F15:J15)</f>
        <v>6636.1404207313026</v>
      </c>
      <c r="L15" s="57" t="s">
        <v>114</v>
      </c>
      <c r="M15" s="65">
        <f>M14/7.5345</f>
        <v>66.361404207313029</v>
      </c>
      <c r="N15" s="66" t="s">
        <v>27</v>
      </c>
      <c r="O15" s="66" t="s">
        <v>27</v>
      </c>
      <c r="P15" s="66" t="s">
        <v>27</v>
      </c>
      <c r="Q15" s="66" t="s">
        <v>27</v>
      </c>
      <c r="R15" s="32">
        <f t="shared" si="1"/>
        <v>66.361404207313029</v>
      </c>
      <c r="S15" s="57" t="s">
        <v>114</v>
      </c>
      <c r="T15" s="65">
        <f>T14/7.5345</f>
        <v>66.361404207313029</v>
      </c>
      <c r="U15" s="66" t="s">
        <v>27</v>
      </c>
      <c r="V15" s="66" t="s">
        <v>27</v>
      </c>
      <c r="W15" s="66" t="s">
        <v>27</v>
      </c>
      <c r="X15" s="66" t="s">
        <v>27</v>
      </c>
      <c r="Y15" s="32">
        <f t="shared" si="2"/>
        <v>66.361404207313029</v>
      </c>
    </row>
    <row r="16" spans="1:25" s="3" customFormat="1" ht="26.1" customHeight="1" x14ac:dyDescent="0.2">
      <c r="A16" s="174" t="s">
        <v>3</v>
      </c>
      <c r="B16" s="205" t="s">
        <v>34</v>
      </c>
      <c r="C16" s="179" t="s">
        <v>55</v>
      </c>
      <c r="D16" s="173" t="s">
        <v>35</v>
      </c>
      <c r="E16" s="47" t="s">
        <v>113</v>
      </c>
      <c r="F16" s="53">
        <v>18000</v>
      </c>
      <c r="G16" s="55" t="s">
        <v>27</v>
      </c>
      <c r="H16" s="55" t="s">
        <v>27</v>
      </c>
      <c r="I16" s="55" t="s">
        <v>27</v>
      </c>
      <c r="J16" s="61">
        <v>42000</v>
      </c>
      <c r="K16" s="41">
        <f t="shared" si="0"/>
        <v>60000</v>
      </c>
      <c r="L16" s="47" t="s">
        <v>113</v>
      </c>
      <c r="M16" s="53">
        <v>18000</v>
      </c>
      <c r="N16" s="55" t="s">
        <v>27</v>
      </c>
      <c r="O16" s="55" t="s">
        <v>27</v>
      </c>
      <c r="P16" s="55" t="s">
        <v>27</v>
      </c>
      <c r="Q16" s="61">
        <v>42000</v>
      </c>
      <c r="R16" s="31">
        <f t="shared" si="1"/>
        <v>60000</v>
      </c>
      <c r="S16" s="47" t="s">
        <v>113</v>
      </c>
      <c r="T16" s="53">
        <v>0</v>
      </c>
      <c r="U16" s="55" t="s">
        <v>27</v>
      </c>
      <c r="V16" s="55" t="s">
        <v>27</v>
      </c>
      <c r="W16" s="55" t="s">
        <v>27</v>
      </c>
      <c r="X16" s="61">
        <v>0</v>
      </c>
      <c r="Y16" s="31">
        <f t="shared" si="2"/>
        <v>0</v>
      </c>
    </row>
    <row r="17" spans="1:25" s="3" customFormat="1" ht="26.1" customHeight="1" x14ac:dyDescent="0.2">
      <c r="A17" s="174"/>
      <c r="B17" s="166"/>
      <c r="C17" s="168"/>
      <c r="D17" s="173"/>
      <c r="E17" s="57" t="s">
        <v>114</v>
      </c>
      <c r="F17" s="58">
        <f>F16/7.5345</f>
        <v>2389.0105514632687</v>
      </c>
      <c r="G17" s="59" t="s">
        <v>27</v>
      </c>
      <c r="H17" s="59" t="s">
        <v>27</v>
      </c>
      <c r="I17" s="59" t="s">
        <v>27</v>
      </c>
      <c r="J17" s="49">
        <f>J16/7.5345</f>
        <v>5574.3579534142937</v>
      </c>
      <c r="K17" s="48">
        <f>SUM(F17:J17)</f>
        <v>7963.3685048775624</v>
      </c>
      <c r="L17" s="57" t="s">
        <v>114</v>
      </c>
      <c r="M17" s="58">
        <f>M16/7.5345</f>
        <v>2389.0105514632687</v>
      </c>
      <c r="N17" s="59" t="s">
        <v>27</v>
      </c>
      <c r="O17" s="59" t="s">
        <v>27</v>
      </c>
      <c r="P17" s="59" t="s">
        <v>27</v>
      </c>
      <c r="Q17" s="49">
        <f>Q16/7.5345</f>
        <v>5574.3579534142937</v>
      </c>
      <c r="R17" s="32">
        <f t="shared" si="1"/>
        <v>7963.3685048775624</v>
      </c>
      <c r="S17" s="57" t="s">
        <v>114</v>
      </c>
      <c r="T17" s="58">
        <f>T16/7.5345</f>
        <v>0</v>
      </c>
      <c r="U17" s="59" t="s">
        <v>27</v>
      </c>
      <c r="V17" s="59" t="s">
        <v>27</v>
      </c>
      <c r="W17" s="59" t="s">
        <v>27</v>
      </c>
      <c r="X17" s="49">
        <f>X16/7.5345</f>
        <v>0</v>
      </c>
      <c r="Y17" s="32">
        <f t="shared" si="2"/>
        <v>0</v>
      </c>
    </row>
    <row r="18" spans="1:25" s="3" customFormat="1" ht="31.5" customHeight="1" x14ac:dyDescent="0.2">
      <c r="A18" s="163" t="s">
        <v>12</v>
      </c>
      <c r="B18" s="205" t="s">
        <v>36</v>
      </c>
      <c r="C18" s="179" t="s">
        <v>60</v>
      </c>
      <c r="D18" s="208" t="s">
        <v>35</v>
      </c>
      <c r="E18" s="47" t="s">
        <v>113</v>
      </c>
      <c r="F18" s="45">
        <v>20000</v>
      </c>
      <c r="G18" s="23" t="s">
        <v>27</v>
      </c>
      <c r="H18" s="23" t="s">
        <v>27</v>
      </c>
      <c r="I18" s="23" t="s">
        <v>27</v>
      </c>
      <c r="J18" s="25" t="s">
        <v>27</v>
      </c>
      <c r="K18" s="31">
        <f t="shared" si="0"/>
        <v>20000</v>
      </c>
      <c r="L18" s="47" t="s">
        <v>113</v>
      </c>
      <c r="M18" s="45">
        <v>0</v>
      </c>
      <c r="N18" s="23" t="s">
        <v>27</v>
      </c>
      <c r="O18" s="23" t="s">
        <v>27</v>
      </c>
      <c r="P18" s="23" t="s">
        <v>27</v>
      </c>
      <c r="Q18" s="25" t="s">
        <v>27</v>
      </c>
      <c r="R18" s="31">
        <f t="shared" si="1"/>
        <v>0</v>
      </c>
      <c r="S18" s="47" t="s">
        <v>113</v>
      </c>
      <c r="T18" s="45">
        <v>0</v>
      </c>
      <c r="U18" s="23" t="s">
        <v>27</v>
      </c>
      <c r="V18" s="23" t="s">
        <v>27</v>
      </c>
      <c r="W18" s="23" t="s">
        <v>27</v>
      </c>
      <c r="X18" s="25" t="s">
        <v>27</v>
      </c>
      <c r="Y18" s="31">
        <f t="shared" si="2"/>
        <v>0</v>
      </c>
    </row>
    <row r="19" spans="1:25" s="3" customFormat="1" ht="31.5" customHeight="1" x14ac:dyDescent="0.2">
      <c r="A19" s="164"/>
      <c r="B19" s="166"/>
      <c r="C19" s="168"/>
      <c r="D19" s="207"/>
      <c r="E19" s="57" t="s">
        <v>114</v>
      </c>
      <c r="F19" s="46">
        <f>F18/7.5345</f>
        <v>2654.4561682925209</v>
      </c>
      <c r="G19" s="28" t="s">
        <v>27</v>
      </c>
      <c r="H19" s="28" t="s">
        <v>27</v>
      </c>
      <c r="I19" s="28" t="s">
        <v>27</v>
      </c>
      <c r="J19" s="27" t="s">
        <v>27</v>
      </c>
      <c r="K19" s="32">
        <f>SUM(F19:J19)</f>
        <v>2654.4561682925209</v>
      </c>
      <c r="L19" s="57" t="s">
        <v>114</v>
      </c>
      <c r="M19" s="46">
        <f>M18/7.5345</f>
        <v>0</v>
      </c>
      <c r="N19" s="28" t="s">
        <v>27</v>
      </c>
      <c r="O19" s="28" t="s">
        <v>27</v>
      </c>
      <c r="P19" s="28" t="s">
        <v>27</v>
      </c>
      <c r="Q19" s="27" t="s">
        <v>27</v>
      </c>
      <c r="R19" s="32">
        <f t="shared" si="1"/>
        <v>0</v>
      </c>
      <c r="S19" s="57" t="s">
        <v>114</v>
      </c>
      <c r="T19" s="46">
        <f>T18/7.5345</f>
        <v>0</v>
      </c>
      <c r="U19" s="28" t="s">
        <v>27</v>
      </c>
      <c r="V19" s="28" t="s">
        <v>27</v>
      </c>
      <c r="W19" s="28" t="s">
        <v>27</v>
      </c>
      <c r="X19" s="27" t="s">
        <v>27</v>
      </c>
      <c r="Y19" s="32">
        <f t="shared" si="2"/>
        <v>0</v>
      </c>
    </row>
    <row r="20" spans="1:25" s="3" customFormat="1" ht="26.1" customHeight="1" x14ac:dyDescent="0.2">
      <c r="A20" s="203" t="s">
        <v>16</v>
      </c>
      <c r="B20" s="209" t="s">
        <v>58</v>
      </c>
      <c r="C20" s="180" t="s">
        <v>185</v>
      </c>
      <c r="D20" s="177" t="s">
        <v>33</v>
      </c>
      <c r="E20" s="47" t="s">
        <v>113</v>
      </c>
      <c r="F20" s="21">
        <v>60000</v>
      </c>
      <c r="G20" s="23" t="s">
        <v>27</v>
      </c>
      <c r="H20" s="23" t="s">
        <v>27</v>
      </c>
      <c r="I20" s="23" t="s">
        <v>27</v>
      </c>
      <c r="J20" s="25" t="s">
        <v>27</v>
      </c>
      <c r="K20" s="34">
        <f t="shared" si="0"/>
        <v>60000</v>
      </c>
      <c r="L20" s="47" t="s">
        <v>113</v>
      </c>
      <c r="M20" s="21">
        <v>60000</v>
      </c>
      <c r="N20" s="23" t="s">
        <v>27</v>
      </c>
      <c r="O20" s="23" t="s">
        <v>27</v>
      </c>
      <c r="P20" s="23" t="s">
        <v>27</v>
      </c>
      <c r="Q20" s="25" t="s">
        <v>27</v>
      </c>
      <c r="R20" s="31">
        <f t="shared" si="1"/>
        <v>60000</v>
      </c>
      <c r="S20" s="47" t="s">
        <v>113</v>
      </c>
      <c r="T20" s="21">
        <v>0</v>
      </c>
      <c r="U20" s="23" t="s">
        <v>27</v>
      </c>
      <c r="V20" s="23" t="s">
        <v>27</v>
      </c>
      <c r="W20" s="23" t="s">
        <v>27</v>
      </c>
      <c r="X20" s="25" t="s">
        <v>27</v>
      </c>
      <c r="Y20" s="31">
        <f t="shared" si="2"/>
        <v>0</v>
      </c>
    </row>
    <row r="21" spans="1:25" s="3" customFormat="1" ht="26.1" customHeight="1" x14ac:dyDescent="0.2">
      <c r="A21" s="204"/>
      <c r="B21" s="210"/>
      <c r="C21" s="181"/>
      <c r="D21" s="178"/>
      <c r="E21" s="57" t="s">
        <v>114</v>
      </c>
      <c r="F21" s="49">
        <f>F20/7.5345</f>
        <v>7963.3685048775624</v>
      </c>
      <c r="G21" s="28" t="s">
        <v>27</v>
      </c>
      <c r="H21" s="28" t="s">
        <v>27</v>
      </c>
      <c r="I21" s="28" t="s">
        <v>27</v>
      </c>
      <c r="J21" s="27" t="s">
        <v>27</v>
      </c>
      <c r="K21" s="35">
        <f>SUM(F21:J21)</f>
        <v>7963.3685048775624</v>
      </c>
      <c r="L21" s="57" t="s">
        <v>114</v>
      </c>
      <c r="M21" s="49">
        <f>M20/7.5345</f>
        <v>7963.3685048775624</v>
      </c>
      <c r="N21" s="28" t="s">
        <v>27</v>
      </c>
      <c r="O21" s="28" t="s">
        <v>27</v>
      </c>
      <c r="P21" s="28" t="s">
        <v>27</v>
      </c>
      <c r="Q21" s="27" t="s">
        <v>27</v>
      </c>
      <c r="R21" s="32">
        <f t="shared" si="1"/>
        <v>7963.3685048775624</v>
      </c>
      <c r="S21" s="57" t="s">
        <v>114</v>
      </c>
      <c r="T21" s="49">
        <f>T20/7.5345</f>
        <v>0</v>
      </c>
      <c r="U21" s="28" t="s">
        <v>27</v>
      </c>
      <c r="V21" s="28" t="s">
        <v>27</v>
      </c>
      <c r="W21" s="28" t="s">
        <v>27</v>
      </c>
      <c r="X21" s="27" t="s">
        <v>27</v>
      </c>
      <c r="Y21" s="32">
        <f t="shared" si="2"/>
        <v>0</v>
      </c>
    </row>
    <row r="22" spans="1:25" s="3" customFormat="1" ht="39.75" customHeight="1" x14ac:dyDescent="0.2">
      <c r="A22" s="171" t="s">
        <v>15</v>
      </c>
      <c r="B22" s="175" t="s">
        <v>179</v>
      </c>
      <c r="C22" s="167" t="s">
        <v>180</v>
      </c>
      <c r="D22" s="177" t="s">
        <v>33</v>
      </c>
      <c r="E22" s="126"/>
      <c r="F22" s="127"/>
      <c r="G22" s="127"/>
      <c r="H22" s="127"/>
      <c r="I22" s="127"/>
      <c r="J22" s="128"/>
      <c r="K22" s="131"/>
      <c r="L22" s="47" t="s">
        <v>113</v>
      </c>
      <c r="M22" s="45">
        <f>M23*7.5345</f>
        <v>195897</v>
      </c>
      <c r="N22" s="23" t="s">
        <v>27</v>
      </c>
      <c r="O22" s="23" t="s">
        <v>27</v>
      </c>
      <c r="P22" s="23" t="s">
        <v>27</v>
      </c>
      <c r="Q22" s="25" t="s">
        <v>27</v>
      </c>
      <c r="R22" s="31">
        <f>SUM(M22:Q22)</f>
        <v>195897</v>
      </c>
      <c r="S22" s="47" t="s">
        <v>113</v>
      </c>
      <c r="T22" s="45">
        <f>T23*7.5345</f>
        <v>195897</v>
      </c>
      <c r="U22" s="23" t="s">
        <v>27</v>
      </c>
      <c r="V22" s="23" t="s">
        <v>27</v>
      </c>
      <c r="W22" s="23" t="s">
        <v>27</v>
      </c>
      <c r="X22" s="25" t="s">
        <v>27</v>
      </c>
      <c r="Y22" s="31">
        <f>SUM(T22:X22)</f>
        <v>195897</v>
      </c>
    </row>
    <row r="23" spans="1:25" s="3" customFormat="1" ht="39.75" customHeight="1" x14ac:dyDescent="0.2">
      <c r="A23" s="172"/>
      <c r="B23" s="176"/>
      <c r="C23" s="168"/>
      <c r="D23" s="178"/>
      <c r="E23" s="57"/>
      <c r="F23" s="129"/>
      <c r="G23" s="129"/>
      <c r="H23" s="129"/>
      <c r="I23" s="129"/>
      <c r="J23" s="130"/>
      <c r="K23" s="132"/>
      <c r="L23" s="57" t="s">
        <v>114</v>
      </c>
      <c r="M23" s="125">
        <v>26000</v>
      </c>
      <c r="N23" s="28" t="s">
        <v>27</v>
      </c>
      <c r="O23" s="28" t="s">
        <v>27</v>
      </c>
      <c r="P23" s="28" t="s">
        <v>27</v>
      </c>
      <c r="Q23" s="27" t="s">
        <v>27</v>
      </c>
      <c r="R23" s="51">
        <f>SUM(M23:Q23)</f>
        <v>26000</v>
      </c>
      <c r="S23" s="57" t="s">
        <v>114</v>
      </c>
      <c r="T23" s="125">
        <v>26000</v>
      </c>
      <c r="U23" s="28" t="s">
        <v>27</v>
      </c>
      <c r="V23" s="28" t="s">
        <v>27</v>
      </c>
      <c r="W23" s="28" t="s">
        <v>27</v>
      </c>
      <c r="X23" s="27" t="s">
        <v>27</v>
      </c>
      <c r="Y23" s="51">
        <f>SUM(T23:X23)</f>
        <v>26000</v>
      </c>
    </row>
    <row r="24" spans="1:25" s="3" customFormat="1" ht="21" customHeight="1" x14ac:dyDescent="0.2">
      <c r="A24" s="199" t="s">
        <v>138</v>
      </c>
      <c r="B24" s="200"/>
      <c r="C24" s="200"/>
      <c r="D24" s="200"/>
      <c r="E24" s="73" t="s">
        <v>113</v>
      </c>
      <c r="F24" s="67">
        <f>F6+F8+F10+F12+F14+F16+F18+F20</f>
        <v>845200</v>
      </c>
      <c r="G24" s="67">
        <f>G8</f>
        <v>15000</v>
      </c>
      <c r="H24" s="67">
        <f>H10</f>
        <v>362200</v>
      </c>
      <c r="I24" s="67">
        <f>I12</f>
        <v>60000</v>
      </c>
      <c r="J24" s="68">
        <f>J16</f>
        <v>42000</v>
      </c>
      <c r="K24" s="71">
        <f>K6+K8+K10+K12+K14+K16+K18+K20</f>
        <v>1324400</v>
      </c>
      <c r="L24" s="73" t="s">
        <v>113</v>
      </c>
      <c r="M24" s="67">
        <f>M6+M8+M10+M12+M14+M16+M18+M20+M22</f>
        <v>971597</v>
      </c>
      <c r="N24" s="67">
        <f>N8</f>
        <v>15000</v>
      </c>
      <c r="O24" s="67">
        <f>O10</f>
        <v>362200</v>
      </c>
      <c r="P24" s="67">
        <f>P12</f>
        <v>60000</v>
      </c>
      <c r="Q24" s="68">
        <f>Q16</f>
        <v>42000</v>
      </c>
      <c r="R24" s="71">
        <f>R6+R8+R10+R12+R14+R16+R18+R20+R22</f>
        <v>1450797</v>
      </c>
      <c r="S24" s="73" t="s">
        <v>113</v>
      </c>
      <c r="T24" s="67">
        <f>T6+T8+T10+T12+T14+T16+T18+T20+T22</f>
        <v>928797</v>
      </c>
      <c r="U24" s="67">
        <f>U8</f>
        <v>13800</v>
      </c>
      <c r="V24" s="67">
        <f>V10</f>
        <v>362200</v>
      </c>
      <c r="W24" s="67">
        <f>W12</f>
        <v>16160</v>
      </c>
      <c r="X24" s="68">
        <f>X16</f>
        <v>0</v>
      </c>
      <c r="Y24" s="71">
        <f>Y6+Y8+Y10+Y12+Y14+Y16+Y18+Y20+Y22</f>
        <v>1320957</v>
      </c>
    </row>
    <row r="25" spans="1:25" s="3" customFormat="1" ht="21" customHeight="1" x14ac:dyDescent="0.2">
      <c r="A25" s="201"/>
      <c r="B25" s="202"/>
      <c r="C25" s="202"/>
      <c r="D25" s="202"/>
      <c r="E25" s="74" t="s">
        <v>114</v>
      </c>
      <c r="F25" s="69">
        <f>F24/7.5345</f>
        <v>112177.31767204193</v>
      </c>
      <c r="G25" s="69">
        <f t="shared" ref="G25:J25" si="3">G24/7.5345</f>
        <v>1990.8421262193906</v>
      </c>
      <c r="H25" s="69">
        <f t="shared" si="3"/>
        <v>48072.201207777551</v>
      </c>
      <c r="I25" s="69">
        <f t="shared" si="3"/>
        <v>7963.3685048775624</v>
      </c>
      <c r="J25" s="69">
        <f t="shared" si="3"/>
        <v>5574.3579534142937</v>
      </c>
      <c r="K25" s="72">
        <f>SUM(F25:J25)</f>
        <v>175778.08746433072</v>
      </c>
      <c r="L25" s="74" t="s">
        <v>114</v>
      </c>
      <c r="M25" s="69">
        <f>M7+M9+M11+M13+M15+M17+M19+M21+M23</f>
        <v>128953.08248722545</v>
      </c>
      <c r="N25" s="69">
        <f t="shared" ref="N25:Q25" si="4">N24/7.5345</f>
        <v>1990.8421262193906</v>
      </c>
      <c r="O25" s="69">
        <f t="shared" si="4"/>
        <v>48072.201207777551</v>
      </c>
      <c r="P25" s="69">
        <f t="shared" si="4"/>
        <v>7963.3685048775624</v>
      </c>
      <c r="Q25" s="69">
        <f t="shared" si="4"/>
        <v>5574.3579534142937</v>
      </c>
      <c r="R25" s="72">
        <f>R7+R9+R11+R13+R15+R17+R19+R21+R23</f>
        <v>192553.85227951419</v>
      </c>
      <c r="S25" s="74" t="s">
        <v>114</v>
      </c>
      <c r="T25" s="69">
        <f>T7+T9+T11+T13+T15+T17+T19+T21+T23</f>
        <v>123272.54628707943</v>
      </c>
      <c r="U25" s="69">
        <f t="shared" ref="U25:X25" si="5">U24/7.5345</f>
        <v>1831.5747561218395</v>
      </c>
      <c r="V25" s="69">
        <f t="shared" si="5"/>
        <v>48072.201207777551</v>
      </c>
      <c r="W25" s="69">
        <f t="shared" si="5"/>
        <v>2144.8005839803568</v>
      </c>
      <c r="X25" s="69">
        <f t="shared" si="5"/>
        <v>0</v>
      </c>
      <c r="Y25" s="72">
        <f>Y7+Y9+Y11+Y13+Y15+Y17+Y19+Y21+Y23</f>
        <v>175321.12283495915</v>
      </c>
    </row>
    <row r="26" spans="1:25" s="3" customFormat="1" ht="12" customHeight="1" x14ac:dyDescent="0.2">
      <c r="A26" s="6"/>
      <c r="B26" s="6"/>
      <c r="C26" s="6"/>
      <c r="D26" s="19"/>
      <c r="E26" s="19"/>
      <c r="F26" s="6"/>
      <c r="G26" s="6"/>
      <c r="H26" s="6"/>
      <c r="I26" s="6"/>
      <c r="J26" s="6"/>
    </row>
    <row r="27" spans="1:25" s="3" customFormat="1" ht="12" customHeight="1" x14ac:dyDescent="0.2">
      <c r="A27" s="6"/>
      <c r="B27" s="6"/>
      <c r="C27" s="6"/>
      <c r="D27" s="19"/>
      <c r="E27" s="19"/>
      <c r="F27" s="6"/>
      <c r="G27" s="6"/>
      <c r="H27" s="6"/>
      <c r="I27" s="6"/>
      <c r="J27" s="6"/>
    </row>
    <row r="28" spans="1:25" ht="12.75" customHeight="1" x14ac:dyDescent="0.2">
      <c r="A28" s="29" t="s">
        <v>53</v>
      </c>
    </row>
    <row r="29" spans="1:25" ht="12.75" customHeight="1" x14ac:dyDescent="0.2"/>
    <row r="30" spans="1:25" s="121" customFormat="1" ht="20.100000000000001" customHeight="1" x14ac:dyDescent="0.2">
      <c r="A30" s="184" t="s">
        <v>144</v>
      </c>
      <c r="B30" s="185"/>
      <c r="C30" s="185"/>
      <c r="D30" s="185"/>
      <c r="E30" s="185"/>
      <c r="F30" s="185"/>
      <c r="G30" s="185"/>
      <c r="H30" s="185"/>
      <c r="I30" s="185"/>
      <c r="J30" s="185"/>
      <c r="K30" s="185"/>
      <c r="L30" s="195" t="s">
        <v>146</v>
      </c>
      <c r="M30" s="195"/>
      <c r="N30" s="195"/>
      <c r="O30" s="195"/>
      <c r="P30" s="195"/>
      <c r="Q30" s="195"/>
      <c r="R30" s="195"/>
      <c r="S30" s="195" t="s">
        <v>182</v>
      </c>
      <c r="T30" s="195"/>
      <c r="U30" s="195"/>
      <c r="V30" s="195"/>
      <c r="W30" s="195"/>
      <c r="X30" s="195"/>
      <c r="Y30" s="195"/>
    </row>
    <row r="31" spans="1:25" ht="12.75" customHeight="1" x14ac:dyDescent="0.2">
      <c r="A31" s="183" t="s">
        <v>43</v>
      </c>
      <c r="B31" s="152" t="s">
        <v>171</v>
      </c>
      <c r="C31" s="152"/>
      <c r="D31" s="152"/>
      <c r="E31" s="152"/>
      <c r="F31" s="152"/>
      <c r="G31" s="152"/>
      <c r="H31" s="152"/>
      <c r="I31" s="152"/>
      <c r="J31" s="152"/>
      <c r="K31" s="152"/>
      <c r="L31" s="186" t="s">
        <v>151</v>
      </c>
      <c r="M31" s="187"/>
      <c r="N31" s="187"/>
      <c r="O31" s="187"/>
      <c r="P31" s="187"/>
      <c r="Q31" s="187"/>
      <c r="R31" s="188"/>
      <c r="S31" s="218" t="s">
        <v>193</v>
      </c>
      <c r="T31" s="219"/>
      <c r="U31" s="219"/>
      <c r="V31" s="219"/>
      <c r="W31" s="219"/>
      <c r="X31" s="219"/>
      <c r="Y31" s="220"/>
    </row>
    <row r="32" spans="1:25" ht="12.75" customHeight="1" x14ac:dyDescent="0.2">
      <c r="A32" s="183"/>
      <c r="B32" s="152"/>
      <c r="C32" s="152"/>
      <c r="D32" s="152"/>
      <c r="E32" s="152"/>
      <c r="F32" s="152"/>
      <c r="G32" s="152"/>
      <c r="H32" s="152"/>
      <c r="I32" s="152"/>
      <c r="J32" s="152"/>
      <c r="K32" s="152"/>
      <c r="L32" s="189"/>
      <c r="M32" s="190"/>
      <c r="N32" s="190"/>
      <c r="O32" s="190"/>
      <c r="P32" s="190"/>
      <c r="Q32" s="190"/>
      <c r="R32" s="191"/>
      <c r="S32" s="221"/>
      <c r="T32" s="222"/>
      <c r="U32" s="222"/>
      <c r="V32" s="222"/>
      <c r="W32" s="222"/>
      <c r="X32" s="222"/>
      <c r="Y32" s="223"/>
    </row>
    <row r="33" spans="1:31" ht="12.75" customHeight="1" x14ac:dyDescent="0.2">
      <c r="A33" s="183"/>
      <c r="B33" s="152"/>
      <c r="C33" s="152"/>
      <c r="D33" s="152"/>
      <c r="E33" s="152"/>
      <c r="F33" s="152"/>
      <c r="G33" s="152"/>
      <c r="H33" s="152"/>
      <c r="I33" s="152"/>
      <c r="J33" s="152"/>
      <c r="K33" s="152"/>
      <c r="L33" s="192"/>
      <c r="M33" s="193"/>
      <c r="N33" s="193"/>
      <c r="O33" s="193"/>
      <c r="P33" s="193"/>
      <c r="Q33" s="193"/>
      <c r="R33" s="194"/>
      <c r="S33" s="224"/>
      <c r="T33" s="225"/>
      <c r="U33" s="225"/>
      <c r="V33" s="225"/>
      <c r="W33" s="225"/>
      <c r="X33" s="225"/>
      <c r="Y33" s="226"/>
    </row>
    <row r="34" spans="1:31" ht="12.75" customHeight="1" x14ac:dyDescent="0.2">
      <c r="A34" s="183" t="s">
        <v>44</v>
      </c>
      <c r="B34" s="152" t="s">
        <v>172</v>
      </c>
      <c r="C34" s="152"/>
      <c r="D34" s="152"/>
      <c r="E34" s="152"/>
      <c r="F34" s="152"/>
      <c r="G34" s="152"/>
      <c r="H34" s="152"/>
      <c r="I34" s="152"/>
      <c r="J34" s="152"/>
      <c r="K34" s="152"/>
      <c r="L34" s="186" t="s">
        <v>151</v>
      </c>
      <c r="M34" s="187"/>
      <c r="N34" s="187"/>
      <c r="O34" s="187"/>
      <c r="P34" s="187"/>
      <c r="Q34" s="187"/>
      <c r="R34" s="188"/>
      <c r="S34" s="186" t="s">
        <v>189</v>
      </c>
      <c r="T34" s="187"/>
      <c r="U34" s="187"/>
      <c r="V34" s="187"/>
      <c r="W34" s="187"/>
      <c r="X34" s="187"/>
      <c r="Y34" s="188"/>
    </row>
    <row r="35" spans="1:31" ht="12.75" customHeight="1" x14ac:dyDescent="0.2">
      <c r="A35" s="183"/>
      <c r="B35" s="152"/>
      <c r="C35" s="152"/>
      <c r="D35" s="152"/>
      <c r="E35" s="152"/>
      <c r="F35" s="152"/>
      <c r="G35" s="152"/>
      <c r="H35" s="152"/>
      <c r="I35" s="152"/>
      <c r="J35" s="152"/>
      <c r="K35" s="152"/>
      <c r="L35" s="189"/>
      <c r="M35" s="190"/>
      <c r="N35" s="190"/>
      <c r="O35" s="190"/>
      <c r="P35" s="190"/>
      <c r="Q35" s="190"/>
      <c r="R35" s="191"/>
      <c r="S35" s="189"/>
      <c r="T35" s="190"/>
      <c r="U35" s="190"/>
      <c r="V35" s="190"/>
      <c r="W35" s="190"/>
      <c r="X35" s="190"/>
      <c r="Y35" s="191"/>
    </row>
    <row r="36" spans="1:31" ht="12.75" customHeight="1" x14ac:dyDescent="0.2">
      <c r="A36" s="183"/>
      <c r="B36" s="152"/>
      <c r="C36" s="152"/>
      <c r="D36" s="152"/>
      <c r="E36" s="152"/>
      <c r="F36" s="152"/>
      <c r="G36" s="152"/>
      <c r="H36" s="152"/>
      <c r="I36" s="152"/>
      <c r="J36" s="152"/>
      <c r="K36" s="152"/>
      <c r="L36" s="192"/>
      <c r="M36" s="193"/>
      <c r="N36" s="193"/>
      <c r="O36" s="193"/>
      <c r="P36" s="193"/>
      <c r="Q36" s="193"/>
      <c r="R36" s="194"/>
      <c r="S36" s="192"/>
      <c r="T36" s="193"/>
      <c r="U36" s="193"/>
      <c r="V36" s="193"/>
      <c r="W36" s="193"/>
      <c r="X36" s="193"/>
      <c r="Y36" s="194"/>
    </row>
    <row r="37" spans="1:31" ht="12.75" customHeight="1" x14ac:dyDescent="0.2">
      <c r="A37" s="183" t="s">
        <v>45</v>
      </c>
      <c r="B37" s="152" t="s">
        <v>174</v>
      </c>
      <c r="C37" s="152"/>
      <c r="D37" s="152"/>
      <c r="E37" s="152"/>
      <c r="F37" s="152"/>
      <c r="G37" s="152"/>
      <c r="H37" s="152"/>
      <c r="I37" s="152"/>
      <c r="J37" s="152"/>
      <c r="K37" s="152"/>
      <c r="L37" s="186" t="s">
        <v>151</v>
      </c>
      <c r="M37" s="187"/>
      <c r="N37" s="187"/>
      <c r="O37" s="187"/>
      <c r="P37" s="187"/>
      <c r="Q37" s="187"/>
      <c r="R37" s="188"/>
      <c r="S37" s="186" t="s">
        <v>151</v>
      </c>
      <c r="T37" s="187"/>
      <c r="U37" s="187"/>
      <c r="V37" s="187"/>
      <c r="W37" s="187"/>
      <c r="X37" s="187"/>
      <c r="Y37" s="188"/>
    </row>
    <row r="38" spans="1:31" ht="12.75" customHeight="1" x14ac:dyDescent="0.2">
      <c r="A38" s="183"/>
      <c r="B38" s="152"/>
      <c r="C38" s="152"/>
      <c r="D38" s="152"/>
      <c r="E38" s="152"/>
      <c r="F38" s="152"/>
      <c r="G38" s="152"/>
      <c r="H38" s="152"/>
      <c r="I38" s="152"/>
      <c r="J38" s="152"/>
      <c r="K38" s="152"/>
      <c r="L38" s="189"/>
      <c r="M38" s="190"/>
      <c r="N38" s="190"/>
      <c r="O38" s="190"/>
      <c r="P38" s="190"/>
      <c r="Q38" s="190"/>
      <c r="R38" s="191"/>
      <c r="S38" s="189"/>
      <c r="T38" s="190"/>
      <c r="U38" s="190"/>
      <c r="V38" s="190"/>
      <c r="W38" s="190"/>
      <c r="X38" s="190"/>
      <c r="Y38" s="191"/>
    </row>
    <row r="39" spans="1:31" ht="12.75" customHeight="1" x14ac:dyDescent="0.2">
      <c r="A39" s="183"/>
      <c r="B39" s="152"/>
      <c r="C39" s="152"/>
      <c r="D39" s="152"/>
      <c r="E39" s="152"/>
      <c r="F39" s="152"/>
      <c r="G39" s="152"/>
      <c r="H39" s="152"/>
      <c r="I39" s="152"/>
      <c r="J39" s="152"/>
      <c r="K39" s="152"/>
      <c r="L39" s="189"/>
      <c r="M39" s="190"/>
      <c r="N39" s="190"/>
      <c r="O39" s="190"/>
      <c r="P39" s="190"/>
      <c r="Q39" s="190"/>
      <c r="R39" s="191"/>
      <c r="S39" s="189"/>
      <c r="T39" s="190"/>
      <c r="U39" s="190"/>
      <c r="V39" s="190"/>
      <c r="W39" s="190"/>
      <c r="X39" s="190"/>
      <c r="Y39" s="191"/>
      <c r="AE39" s="2" t="s">
        <v>150</v>
      </c>
    </row>
    <row r="40" spans="1:31" ht="12.75" customHeight="1" x14ac:dyDescent="0.2">
      <c r="A40" s="183"/>
      <c r="B40" s="152"/>
      <c r="C40" s="152"/>
      <c r="D40" s="152"/>
      <c r="E40" s="152"/>
      <c r="F40" s="152"/>
      <c r="G40" s="152"/>
      <c r="H40" s="152"/>
      <c r="I40" s="152"/>
      <c r="J40" s="152"/>
      <c r="K40" s="152"/>
      <c r="L40" s="189"/>
      <c r="M40" s="190"/>
      <c r="N40" s="190"/>
      <c r="O40" s="190"/>
      <c r="P40" s="190"/>
      <c r="Q40" s="190"/>
      <c r="R40" s="191"/>
      <c r="S40" s="189"/>
      <c r="T40" s="190"/>
      <c r="U40" s="190"/>
      <c r="V40" s="190"/>
      <c r="W40" s="190"/>
      <c r="X40" s="190"/>
      <c r="Y40" s="191"/>
    </row>
    <row r="41" spans="1:31" ht="12.75" customHeight="1" x14ac:dyDescent="0.2">
      <c r="A41" s="183"/>
      <c r="B41" s="152"/>
      <c r="C41" s="152"/>
      <c r="D41" s="152"/>
      <c r="E41" s="152"/>
      <c r="F41" s="152"/>
      <c r="G41" s="152"/>
      <c r="H41" s="152"/>
      <c r="I41" s="152"/>
      <c r="J41" s="152"/>
      <c r="K41" s="152"/>
      <c r="L41" s="189"/>
      <c r="M41" s="190"/>
      <c r="N41" s="190"/>
      <c r="O41" s="190"/>
      <c r="P41" s="190"/>
      <c r="Q41" s="190"/>
      <c r="R41" s="191"/>
      <c r="S41" s="189"/>
      <c r="T41" s="190"/>
      <c r="U41" s="190"/>
      <c r="V41" s="190"/>
      <c r="W41" s="190"/>
      <c r="X41" s="190"/>
      <c r="Y41" s="191"/>
    </row>
    <row r="42" spans="1:31" ht="12.75" customHeight="1" x14ac:dyDescent="0.2">
      <c r="A42" s="183"/>
      <c r="B42" s="152"/>
      <c r="C42" s="152"/>
      <c r="D42" s="152"/>
      <c r="E42" s="152"/>
      <c r="F42" s="152"/>
      <c r="G42" s="152"/>
      <c r="H42" s="152"/>
      <c r="I42" s="152"/>
      <c r="J42" s="152"/>
      <c r="K42" s="152"/>
      <c r="L42" s="192"/>
      <c r="M42" s="193"/>
      <c r="N42" s="193"/>
      <c r="O42" s="193"/>
      <c r="P42" s="193"/>
      <c r="Q42" s="193"/>
      <c r="R42" s="194"/>
      <c r="S42" s="192"/>
      <c r="T42" s="193"/>
      <c r="U42" s="193"/>
      <c r="V42" s="193"/>
      <c r="W42" s="193"/>
      <c r="X42" s="193"/>
      <c r="Y42" s="194"/>
    </row>
    <row r="43" spans="1:31" ht="12.75" customHeight="1" x14ac:dyDescent="0.2">
      <c r="A43" s="183" t="s">
        <v>46</v>
      </c>
      <c r="B43" s="152" t="s">
        <v>57</v>
      </c>
      <c r="C43" s="152"/>
      <c r="D43" s="152"/>
      <c r="E43" s="152"/>
      <c r="F43" s="152"/>
      <c r="G43" s="152"/>
      <c r="H43" s="152"/>
      <c r="I43" s="152"/>
      <c r="J43" s="152"/>
      <c r="K43" s="152"/>
      <c r="L43" s="186" t="s">
        <v>151</v>
      </c>
      <c r="M43" s="187"/>
      <c r="N43" s="187"/>
      <c r="O43" s="187"/>
      <c r="P43" s="187"/>
      <c r="Q43" s="187"/>
      <c r="R43" s="188"/>
      <c r="S43" s="218" t="s">
        <v>184</v>
      </c>
      <c r="T43" s="219"/>
      <c r="U43" s="219"/>
      <c r="V43" s="219"/>
      <c r="W43" s="219"/>
      <c r="X43" s="219"/>
      <c r="Y43" s="220"/>
    </row>
    <row r="44" spans="1:31" ht="12.75" customHeight="1" x14ac:dyDescent="0.2">
      <c r="A44" s="183"/>
      <c r="B44" s="152"/>
      <c r="C44" s="152"/>
      <c r="D44" s="152"/>
      <c r="E44" s="152"/>
      <c r="F44" s="152"/>
      <c r="G44" s="152"/>
      <c r="H44" s="152"/>
      <c r="I44" s="152"/>
      <c r="J44" s="152"/>
      <c r="K44" s="152"/>
      <c r="L44" s="189"/>
      <c r="M44" s="190"/>
      <c r="N44" s="190"/>
      <c r="O44" s="190"/>
      <c r="P44" s="190"/>
      <c r="Q44" s="190"/>
      <c r="R44" s="191"/>
      <c r="S44" s="221"/>
      <c r="T44" s="222"/>
      <c r="U44" s="222"/>
      <c r="V44" s="222"/>
      <c r="W44" s="222"/>
      <c r="X44" s="222"/>
      <c r="Y44" s="223"/>
    </row>
    <row r="45" spans="1:31" ht="12.75" customHeight="1" x14ac:dyDescent="0.2">
      <c r="A45" s="183"/>
      <c r="B45" s="152"/>
      <c r="C45" s="152"/>
      <c r="D45" s="152"/>
      <c r="E45" s="152"/>
      <c r="F45" s="152"/>
      <c r="G45" s="152"/>
      <c r="H45" s="152"/>
      <c r="I45" s="152"/>
      <c r="J45" s="152"/>
      <c r="K45" s="152"/>
      <c r="L45" s="189"/>
      <c r="M45" s="190"/>
      <c r="N45" s="190"/>
      <c r="O45" s="190"/>
      <c r="P45" s="190"/>
      <c r="Q45" s="190"/>
      <c r="R45" s="191"/>
      <c r="S45" s="221"/>
      <c r="T45" s="222"/>
      <c r="U45" s="222"/>
      <c r="V45" s="222"/>
      <c r="W45" s="222"/>
      <c r="X45" s="222"/>
      <c r="Y45" s="223"/>
    </row>
    <row r="46" spans="1:31" ht="12.75" customHeight="1" x14ac:dyDescent="0.2">
      <c r="A46" s="183"/>
      <c r="B46" s="152"/>
      <c r="C46" s="152"/>
      <c r="D46" s="152"/>
      <c r="E46" s="152"/>
      <c r="F46" s="152"/>
      <c r="G46" s="152"/>
      <c r="H46" s="152"/>
      <c r="I46" s="152"/>
      <c r="J46" s="152"/>
      <c r="K46" s="152"/>
      <c r="L46" s="189"/>
      <c r="M46" s="190"/>
      <c r="N46" s="190"/>
      <c r="O46" s="190"/>
      <c r="P46" s="190"/>
      <c r="Q46" s="190"/>
      <c r="R46" s="191"/>
      <c r="S46" s="221"/>
      <c r="T46" s="222"/>
      <c r="U46" s="222"/>
      <c r="V46" s="222"/>
      <c r="W46" s="222"/>
      <c r="X46" s="222"/>
      <c r="Y46" s="223"/>
    </row>
    <row r="47" spans="1:31" ht="12.75" customHeight="1" x14ac:dyDescent="0.2">
      <c r="A47" s="183"/>
      <c r="B47" s="152"/>
      <c r="C47" s="152"/>
      <c r="D47" s="152"/>
      <c r="E47" s="152"/>
      <c r="F47" s="152"/>
      <c r="G47" s="152"/>
      <c r="H47" s="152"/>
      <c r="I47" s="152"/>
      <c r="J47" s="152"/>
      <c r="K47" s="152"/>
      <c r="L47" s="192"/>
      <c r="M47" s="193"/>
      <c r="N47" s="193"/>
      <c r="O47" s="193"/>
      <c r="P47" s="193"/>
      <c r="Q47" s="193"/>
      <c r="R47" s="194"/>
      <c r="S47" s="224"/>
      <c r="T47" s="225"/>
      <c r="U47" s="225"/>
      <c r="V47" s="225"/>
      <c r="W47" s="225"/>
      <c r="X47" s="225"/>
      <c r="Y47" s="226"/>
    </row>
    <row r="48" spans="1:31" ht="12.75" customHeight="1" x14ac:dyDescent="0.2">
      <c r="A48" s="183" t="s">
        <v>47</v>
      </c>
      <c r="B48" s="152" t="s">
        <v>153</v>
      </c>
      <c r="C48" s="152"/>
      <c r="D48" s="152"/>
      <c r="E48" s="152"/>
      <c r="F48" s="152"/>
      <c r="G48" s="152"/>
      <c r="H48" s="152"/>
      <c r="I48" s="152"/>
      <c r="J48" s="152"/>
      <c r="K48" s="152"/>
      <c r="L48" s="218" t="s">
        <v>173</v>
      </c>
      <c r="M48" s="219"/>
      <c r="N48" s="219"/>
      <c r="O48" s="219"/>
      <c r="P48" s="219"/>
      <c r="Q48" s="219"/>
      <c r="R48" s="220"/>
      <c r="S48" s="218" t="s">
        <v>151</v>
      </c>
      <c r="T48" s="219"/>
      <c r="U48" s="219"/>
      <c r="V48" s="219"/>
      <c r="W48" s="219"/>
      <c r="X48" s="219"/>
      <c r="Y48" s="220"/>
    </row>
    <row r="49" spans="1:25" ht="12.75" customHeight="1" x14ac:dyDescent="0.2">
      <c r="A49" s="183"/>
      <c r="B49" s="152"/>
      <c r="C49" s="152"/>
      <c r="D49" s="152"/>
      <c r="E49" s="152"/>
      <c r="F49" s="152"/>
      <c r="G49" s="152"/>
      <c r="H49" s="152"/>
      <c r="I49" s="152"/>
      <c r="J49" s="152"/>
      <c r="K49" s="152"/>
      <c r="L49" s="221"/>
      <c r="M49" s="222"/>
      <c r="N49" s="222"/>
      <c r="O49" s="222"/>
      <c r="P49" s="222"/>
      <c r="Q49" s="222"/>
      <c r="R49" s="223"/>
      <c r="S49" s="221"/>
      <c r="T49" s="222"/>
      <c r="U49" s="222"/>
      <c r="V49" s="222"/>
      <c r="W49" s="222"/>
      <c r="X49" s="222"/>
      <c r="Y49" s="223"/>
    </row>
    <row r="50" spans="1:25" ht="12.75" customHeight="1" x14ac:dyDescent="0.2">
      <c r="A50" s="183"/>
      <c r="B50" s="152"/>
      <c r="C50" s="152"/>
      <c r="D50" s="152"/>
      <c r="E50" s="152"/>
      <c r="F50" s="152"/>
      <c r="G50" s="152"/>
      <c r="H50" s="152"/>
      <c r="I50" s="152"/>
      <c r="J50" s="152"/>
      <c r="K50" s="152"/>
      <c r="L50" s="221"/>
      <c r="M50" s="222"/>
      <c r="N50" s="222"/>
      <c r="O50" s="222"/>
      <c r="P50" s="222"/>
      <c r="Q50" s="222"/>
      <c r="R50" s="223"/>
      <c r="S50" s="221"/>
      <c r="T50" s="222"/>
      <c r="U50" s="222"/>
      <c r="V50" s="222"/>
      <c r="W50" s="222"/>
      <c r="X50" s="222"/>
      <c r="Y50" s="223"/>
    </row>
    <row r="51" spans="1:25" ht="12.75" customHeight="1" x14ac:dyDescent="0.2">
      <c r="A51" s="183"/>
      <c r="B51" s="152"/>
      <c r="C51" s="152"/>
      <c r="D51" s="152"/>
      <c r="E51" s="152"/>
      <c r="F51" s="152"/>
      <c r="G51" s="152"/>
      <c r="H51" s="152"/>
      <c r="I51" s="152"/>
      <c r="J51" s="152"/>
      <c r="K51" s="152"/>
      <c r="L51" s="224"/>
      <c r="M51" s="225"/>
      <c r="N51" s="225"/>
      <c r="O51" s="225"/>
      <c r="P51" s="225"/>
      <c r="Q51" s="225"/>
      <c r="R51" s="226"/>
      <c r="S51" s="224"/>
      <c r="T51" s="225"/>
      <c r="U51" s="225"/>
      <c r="V51" s="225"/>
      <c r="W51" s="225"/>
      <c r="X51" s="225"/>
      <c r="Y51" s="226"/>
    </row>
    <row r="52" spans="1:25" ht="12.75" customHeight="1" x14ac:dyDescent="0.2">
      <c r="A52" s="183" t="s">
        <v>48</v>
      </c>
      <c r="B52" s="231" t="s">
        <v>52</v>
      </c>
      <c r="C52" s="152"/>
      <c r="D52" s="152"/>
      <c r="E52" s="152"/>
      <c r="F52" s="152"/>
      <c r="G52" s="152"/>
      <c r="H52" s="152"/>
      <c r="I52" s="152"/>
      <c r="J52" s="152"/>
      <c r="K52" s="152"/>
      <c r="L52" s="232" t="s">
        <v>151</v>
      </c>
      <c r="M52" s="187"/>
      <c r="N52" s="187"/>
      <c r="O52" s="187"/>
      <c r="P52" s="187"/>
      <c r="Q52" s="187"/>
      <c r="R52" s="188"/>
      <c r="S52" s="218" t="s">
        <v>191</v>
      </c>
      <c r="T52" s="219"/>
      <c r="U52" s="219"/>
      <c r="V52" s="219"/>
      <c r="W52" s="219"/>
      <c r="X52" s="219"/>
      <c r="Y52" s="220"/>
    </row>
    <row r="53" spans="1:25" ht="12.75" customHeight="1" x14ac:dyDescent="0.2">
      <c r="A53" s="183"/>
      <c r="B53" s="152"/>
      <c r="C53" s="152"/>
      <c r="D53" s="152"/>
      <c r="E53" s="152"/>
      <c r="F53" s="152"/>
      <c r="G53" s="152"/>
      <c r="H53" s="152"/>
      <c r="I53" s="152"/>
      <c r="J53" s="152"/>
      <c r="K53" s="152"/>
      <c r="L53" s="189"/>
      <c r="M53" s="190"/>
      <c r="N53" s="190"/>
      <c r="O53" s="190"/>
      <c r="P53" s="190"/>
      <c r="Q53" s="190"/>
      <c r="R53" s="191"/>
      <c r="S53" s="221"/>
      <c r="T53" s="222"/>
      <c r="U53" s="222"/>
      <c r="V53" s="222"/>
      <c r="W53" s="222"/>
      <c r="X53" s="222"/>
      <c r="Y53" s="223"/>
    </row>
    <row r="54" spans="1:25" ht="12.75" customHeight="1" x14ac:dyDescent="0.2">
      <c r="A54" s="183"/>
      <c r="B54" s="152"/>
      <c r="C54" s="152"/>
      <c r="D54" s="152"/>
      <c r="E54" s="152"/>
      <c r="F54" s="152"/>
      <c r="G54" s="152"/>
      <c r="H54" s="152"/>
      <c r="I54" s="152"/>
      <c r="J54" s="152"/>
      <c r="K54" s="152"/>
      <c r="L54" s="189"/>
      <c r="M54" s="190"/>
      <c r="N54" s="190"/>
      <c r="O54" s="190"/>
      <c r="P54" s="190"/>
      <c r="Q54" s="190"/>
      <c r="R54" s="191"/>
      <c r="S54" s="221"/>
      <c r="T54" s="222"/>
      <c r="U54" s="222"/>
      <c r="V54" s="222"/>
      <c r="W54" s="222"/>
      <c r="X54" s="222"/>
      <c r="Y54" s="223"/>
    </row>
    <row r="55" spans="1:25" ht="12.75" customHeight="1" x14ac:dyDescent="0.2">
      <c r="A55" s="183"/>
      <c r="B55" s="152"/>
      <c r="C55" s="152"/>
      <c r="D55" s="152"/>
      <c r="E55" s="152"/>
      <c r="F55" s="152"/>
      <c r="G55" s="152"/>
      <c r="H55" s="152"/>
      <c r="I55" s="152"/>
      <c r="J55" s="152"/>
      <c r="K55" s="152"/>
      <c r="L55" s="189"/>
      <c r="M55" s="190"/>
      <c r="N55" s="190"/>
      <c r="O55" s="190"/>
      <c r="P55" s="190"/>
      <c r="Q55" s="190"/>
      <c r="R55" s="191"/>
      <c r="S55" s="221"/>
      <c r="T55" s="222"/>
      <c r="U55" s="222"/>
      <c r="V55" s="222"/>
      <c r="W55" s="222"/>
      <c r="X55" s="222"/>
      <c r="Y55" s="223"/>
    </row>
    <row r="56" spans="1:25" ht="12.75" customHeight="1" x14ac:dyDescent="0.2">
      <c r="A56" s="183"/>
      <c r="B56" s="152"/>
      <c r="C56" s="152"/>
      <c r="D56" s="152"/>
      <c r="E56" s="152"/>
      <c r="F56" s="152"/>
      <c r="G56" s="152"/>
      <c r="H56" s="152"/>
      <c r="I56" s="152"/>
      <c r="J56" s="152"/>
      <c r="K56" s="152"/>
      <c r="L56" s="192"/>
      <c r="M56" s="193"/>
      <c r="N56" s="193"/>
      <c r="O56" s="193"/>
      <c r="P56" s="193"/>
      <c r="Q56" s="193"/>
      <c r="R56" s="194"/>
      <c r="S56" s="224"/>
      <c r="T56" s="225"/>
      <c r="U56" s="225"/>
      <c r="V56" s="225"/>
      <c r="W56" s="225"/>
      <c r="X56" s="225"/>
      <c r="Y56" s="226"/>
    </row>
    <row r="57" spans="1:25" s="121" customFormat="1" ht="20.100000000000001" customHeight="1" x14ac:dyDescent="0.2">
      <c r="A57" s="184" t="s">
        <v>144</v>
      </c>
      <c r="B57" s="185"/>
      <c r="C57" s="185"/>
      <c r="D57" s="185"/>
      <c r="E57" s="185"/>
      <c r="F57" s="185"/>
      <c r="G57" s="185"/>
      <c r="H57" s="185"/>
      <c r="I57" s="185"/>
      <c r="J57" s="185"/>
      <c r="K57" s="185"/>
      <c r="L57" s="195" t="s">
        <v>146</v>
      </c>
      <c r="M57" s="195"/>
      <c r="N57" s="195"/>
      <c r="O57" s="195"/>
      <c r="P57" s="195"/>
      <c r="Q57" s="195"/>
      <c r="R57" s="195"/>
      <c r="S57" s="195" t="s">
        <v>182</v>
      </c>
      <c r="T57" s="195"/>
      <c r="U57" s="195"/>
      <c r="V57" s="195"/>
      <c r="W57" s="195"/>
      <c r="X57" s="195"/>
      <c r="Y57" s="195"/>
    </row>
    <row r="58" spans="1:25" ht="12.75" customHeight="1" x14ac:dyDescent="0.2">
      <c r="A58" s="183" t="s">
        <v>49</v>
      </c>
      <c r="B58" s="231" t="s">
        <v>61</v>
      </c>
      <c r="C58" s="152"/>
      <c r="D58" s="152"/>
      <c r="E58" s="152"/>
      <c r="F58" s="152"/>
      <c r="G58" s="152"/>
      <c r="H58" s="152"/>
      <c r="I58" s="152"/>
      <c r="J58" s="152"/>
      <c r="K58" s="152"/>
      <c r="L58" s="218" t="s">
        <v>159</v>
      </c>
      <c r="M58" s="219"/>
      <c r="N58" s="219"/>
      <c r="O58" s="219"/>
      <c r="P58" s="219"/>
      <c r="Q58" s="219"/>
      <c r="R58" s="220"/>
      <c r="S58" s="218" t="s">
        <v>151</v>
      </c>
      <c r="T58" s="219"/>
      <c r="U58" s="219"/>
      <c r="V58" s="219"/>
      <c r="W58" s="219"/>
      <c r="X58" s="219"/>
      <c r="Y58" s="220"/>
    </row>
    <row r="59" spans="1:25" ht="12.75" customHeight="1" x14ac:dyDescent="0.2">
      <c r="A59" s="183"/>
      <c r="B59" s="152"/>
      <c r="C59" s="152"/>
      <c r="D59" s="152"/>
      <c r="E59" s="152"/>
      <c r="F59" s="152"/>
      <c r="G59" s="152"/>
      <c r="H59" s="152"/>
      <c r="I59" s="152"/>
      <c r="J59" s="152"/>
      <c r="K59" s="152"/>
      <c r="L59" s="221"/>
      <c r="M59" s="222"/>
      <c r="N59" s="222"/>
      <c r="O59" s="222"/>
      <c r="P59" s="222"/>
      <c r="Q59" s="222"/>
      <c r="R59" s="223"/>
      <c r="S59" s="221"/>
      <c r="T59" s="222"/>
      <c r="U59" s="222"/>
      <c r="V59" s="222"/>
      <c r="W59" s="222"/>
      <c r="X59" s="222"/>
      <c r="Y59" s="223"/>
    </row>
    <row r="60" spans="1:25" ht="12.75" customHeight="1" x14ac:dyDescent="0.2">
      <c r="A60" s="183"/>
      <c r="B60" s="152"/>
      <c r="C60" s="152"/>
      <c r="D60" s="152"/>
      <c r="E60" s="152"/>
      <c r="F60" s="152"/>
      <c r="G60" s="152"/>
      <c r="H60" s="152"/>
      <c r="I60" s="152"/>
      <c r="J60" s="152"/>
      <c r="K60" s="152"/>
      <c r="L60" s="221"/>
      <c r="M60" s="222"/>
      <c r="N60" s="222"/>
      <c r="O60" s="222"/>
      <c r="P60" s="222"/>
      <c r="Q60" s="222"/>
      <c r="R60" s="223"/>
      <c r="S60" s="221"/>
      <c r="T60" s="222"/>
      <c r="U60" s="222"/>
      <c r="V60" s="222"/>
      <c r="W60" s="222"/>
      <c r="X60" s="222"/>
      <c r="Y60" s="223"/>
    </row>
    <row r="61" spans="1:25" ht="12.75" customHeight="1" x14ac:dyDescent="0.2">
      <c r="A61" s="183"/>
      <c r="B61" s="152"/>
      <c r="C61" s="152"/>
      <c r="D61" s="152"/>
      <c r="E61" s="152"/>
      <c r="F61" s="152"/>
      <c r="G61" s="152"/>
      <c r="H61" s="152"/>
      <c r="I61" s="152"/>
      <c r="J61" s="152"/>
      <c r="K61" s="152"/>
      <c r="L61" s="224"/>
      <c r="M61" s="225"/>
      <c r="N61" s="225"/>
      <c r="O61" s="225"/>
      <c r="P61" s="225"/>
      <c r="Q61" s="225"/>
      <c r="R61" s="226"/>
      <c r="S61" s="224"/>
      <c r="T61" s="225"/>
      <c r="U61" s="225"/>
      <c r="V61" s="225"/>
      <c r="W61" s="225"/>
      <c r="X61" s="225"/>
      <c r="Y61" s="226"/>
    </row>
    <row r="62" spans="1:25" ht="12.75" customHeight="1" x14ac:dyDescent="0.2">
      <c r="A62" s="183" t="s">
        <v>50</v>
      </c>
      <c r="B62" s="231" t="s">
        <v>59</v>
      </c>
      <c r="C62" s="152"/>
      <c r="D62" s="152"/>
      <c r="E62" s="152"/>
      <c r="F62" s="152"/>
      <c r="G62" s="152"/>
      <c r="H62" s="152"/>
      <c r="I62" s="152"/>
      <c r="J62" s="152"/>
      <c r="K62" s="152"/>
      <c r="L62" s="232" t="s">
        <v>151</v>
      </c>
      <c r="M62" s="187"/>
      <c r="N62" s="187"/>
      <c r="O62" s="187"/>
      <c r="P62" s="187"/>
      <c r="Q62" s="187"/>
      <c r="R62" s="188"/>
      <c r="S62" s="218" t="s">
        <v>190</v>
      </c>
      <c r="T62" s="219"/>
      <c r="U62" s="219"/>
      <c r="V62" s="219"/>
      <c r="W62" s="219"/>
      <c r="X62" s="219"/>
      <c r="Y62" s="220"/>
    </row>
    <row r="63" spans="1:25" ht="12.75" customHeight="1" x14ac:dyDescent="0.2">
      <c r="A63" s="183"/>
      <c r="B63" s="152"/>
      <c r="C63" s="152"/>
      <c r="D63" s="152"/>
      <c r="E63" s="152"/>
      <c r="F63" s="152"/>
      <c r="G63" s="152"/>
      <c r="H63" s="152"/>
      <c r="I63" s="152"/>
      <c r="J63" s="152"/>
      <c r="K63" s="152"/>
      <c r="L63" s="189"/>
      <c r="M63" s="190"/>
      <c r="N63" s="190"/>
      <c r="O63" s="190"/>
      <c r="P63" s="190"/>
      <c r="Q63" s="190"/>
      <c r="R63" s="191"/>
      <c r="S63" s="221"/>
      <c r="T63" s="222"/>
      <c r="U63" s="222"/>
      <c r="V63" s="222"/>
      <c r="W63" s="222"/>
      <c r="X63" s="222"/>
      <c r="Y63" s="223"/>
    </row>
    <row r="64" spans="1:25" ht="12.75" customHeight="1" x14ac:dyDescent="0.2">
      <c r="A64" s="183"/>
      <c r="B64" s="152"/>
      <c r="C64" s="152"/>
      <c r="D64" s="152"/>
      <c r="E64" s="152"/>
      <c r="F64" s="152"/>
      <c r="G64" s="152"/>
      <c r="H64" s="152"/>
      <c r="I64" s="152"/>
      <c r="J64" s="152"/>
      <c r="K64" s="152"/>
      <c r="L64" s="189"/>
      <c r="M64" s="190"/>
      <c r="N64" s="190"/>
      <c r="O64" s="190"/>
      <c r="P64" s="190"/>
      <c r="Q64" s="190"/>
      <c r="R64" s="191"/>
      <c r="S64" s="221"/>
      <c r="T64" s="222"/>
      <c r="U64" s="222"/>
      <c r="V64" s="222"/>
      <c r="W64" s="222"/>
      <c r="X64" s="222"/>
      <c r="Y64" s="223"/>
    </row>
    <row r="65" spans="1:25" ht="12.75" customHeight="1" x14ac:dyDescent="0.2">
      <c r="A65" s="183"/>
      <c r="B65" s="152"/>
      <c r="C65" s="152"/>
      <c r="D65" s="152"/>
      <c r="E65" s="152"/>
      <c r="F65" s="152"/>
      <c r="G65" s="152"/>
      <c r="H65" s="152"/>
      <c r="I65" s="152"/>
      <c r="J65" s="152"/>
      <c r="K65" s="152"/>
      <c r="L65" s="189"/>
      <c r="M65" s="190"/>
      <c r="N65" s="190"/>
      <c r="O65" s="190"/>
      <c r="P65" s="190"/>
      <c r="Q65" s="190"/>
      <c r="R65" s="191"/>
      <c r="S65" s="221"/>
      <c r="T65" s="222"/>
      <c r="U65" s="222"/>
      <c r="V65" s="222"/>
      <c r="W65" s="222"/>
      <c r="X65" s="222"/>
      <c r="Y65" s="223"/>
    </row>
    <row r="66" spans="1:25" ht="12.75" customHeight="1" x14ac:dyDescent="0.2">
      <c r="A66" s="183"/>
      <c r="B66" s="152"/>
      <c r="C66" s="152"/>
      <c r="D66" s="152"/>
      <c r="E66" s="152"/>
      <c r="F66" s="152"/>
      <c r="G66" s="152"/>
      <c r="H66" s="152"/>
      <c r="I66" s="152"/>
      <c r="J66" s="152"/>
      <c r="K66" s="152"/>
      <c r="L66" s="189"/>
      <c r="M66" s="190"/>
      <c r="N66" s="190"/>
      <c r="O66" s="190"/>
      <c r="P66" s="190"/>
      <c r="Q66" s="190"/>
      <c r="R66" s="191"/>
      <c r="S66" s="221"/>
      <c r="T66" s="222"/>
      <c r="U66" s="222"/>
      <c r="V66" s="222"/>
      <c r="W66" s="222"/>
      <c r="X66" s="222"/>
      <c r="Y66" s="223"/>
    </row>
    <row r="67" spans="1:25" x14ac:dyDescent="0.2">
      <c r="A67" s="183"/>
      <c r="B67" s="152"/>
      <c r="C67" s="152"/>
      <c r="D67" s="152"/>
      <c r="E67" s="152"/>
      <c r="F67" s="152"/>
      <c r="G67" s="152"/>
      <c r="H67" s="152"/>
      <c r="I67" s="152"/>
      <c r="J67" s="152"/>
      <c r="K67" s="152"/>
      <c r="L67" s="192"/>
      <c r="M67" s="193"/>
      <c r="N67" s="193"/>
      <c r="O67" s="193"/>
      <c r="P67" s="193"/>
      <c r="Q67" s="193"/>
      <c r="R67" s="194"/>
      <c r="S67" s="224"/>
      <c r="T67" s="225"/>
      <c r="U67" s="225"/>
      <c r="V67" s="225"/>
      <c r="W67" s="225"/>
      <c r="X67" s="225"/>
      <c r="Y67" s="226"/>
    </row>
    <row r="68" spans="1:25" ht="195" customHeight="1" x14ac:dyDescent="0.2">
      <c r="A68" s="124" t="s">
        <v>178</v>
      </c>
      <c r="B68" s="230"/>
      <c r="C68" s="230"/>
      <c r="D68" s="230"/>
      <c r="E68" s="230"/>
      <c r="F68" s="230"/>
      <c r="G68" s="230"/>
      <c r="H68" s="230"/>
      <c r="I68" s="230"/>
      <c r="J68" s="230"/>
      <c r="K68" s="230"/>
      <c r="L68" s="227" t="s">
        <v>181</v>
      </c>
      <c r="M68" s="228"/>
      <c r="N68" s="228"/>
      <c r="O68" s="228"/>
      <c r="P68" s="228"/>
      <c r="Q68" s="228"/>
      <c r="R68" s="229"/>
      <c r="S68" s="227" t="s">
        <v>151</v>
      </c>
      <c r="T68" s="228"/>
      <c r="U68" s="228"/>
      <c r="V68" s="228"/>
      <c r="W68" s="228"/>
      <c r="X68" s="228"/>
      <c r="Y68" s="229"/>
    </row>
  </sheetData>
  <sheetProtection algorithmName="SHA-512" hashValue="L+S7CHaffWAf5Il3aValU6KkfiMB+tnXfbS35RmfOh59v4EUvcvxosdEy1c4yR7qlV7sz/+AGSDkVb4wsUNNxA==" saltValue="WBIWmOyKP0ENXvXAs0BUyQ==" spinCount="100000" sheet="1" objects="1" scenarios="1"/>
  <mergeCells count="94">
    <mergeCell ref="B52:K56"/>
    <mergeCell ref="A57:K57"/>
    <mergeCell ref="L57:R57"/>
    <mergeCell ref="S57:Y57"/>
    <mergeCell ref="L62:R67"/>
    <mergeCell ref="A52:A56"/>
    <mergeCell ref="L68:R68"/>
    <mergeCell ref="B68:K68"/>
    <mergeCell ref="B62:K67"/>
    <mergeCell ref="A62:A67"/>
    <mergeCell ref="S48:Y51"/>
    <mergeCell ref="S52:Y56"/>
    <mergeCell ref="S58:Y61"/>
    <mergeCell ref="S62:Y67"/>
    <mergeCell ref="S68:Y68"/>
    <mergeCell ref="A58:A61"/>
    <mergeCell ref="B48:K51"/>
    <mergeCell ref="L48:R51"/>
    <mergeCell ref="L52:R56"/>
    <mergeCell ref="L58:R61"/>
    <mergeCell ref="B58:K61"/>
    <mergeCell ref="A48:A51"/>
    <mergeCell ref="S30:Y30"/>
    <mergeCell ref="S31:Y33"/>
    <mergeCell ref="S34:Y36"/>
    <mergeCell ref="S37:Y42"/>
    <mergeCell ref="S43:Y47"/>
    <mergeCell ref="M4:Q4"/>
    <mergeCell ref="S3:Y3"/>
    <mergeCell ref="S4:S5"/>
    <mergeCell ref="T4:X4"/>
    <mergeCell ref="Y4:Y5"/>
    <mergeCell ref="R4:R5"/>
    <mergeCell ref="L3:R3"/>
    <mergeCell ref="L4:L5"/>
    <mergeCell ref="D8:D9"/>
    <mergeCell ref="A10:A11"/>
    <mergeCell ref="B10:B11"/>
    <mergeCell ref="C10:C11"/>
    <mergeCell ref="D10:D11"/>
    <mergeCell ref="A8:A9"/>
    <mergeCell ref="B8:B9"/>
    <mergeCell ref="C8:C9"/>
    <mergeCell ref="L37:R42"/>
    <mergeCell ref="L30:R30"/>
    <mergeCell ref="L43:R47"/>
    <mergeCell ref="A3:K3"/>
    <mergeCell ref="L31:R33"/>
    <mergeCell ref="L34:R36"/>
    <mergeCell ref="A24:D25"/>
    <mergeCell ref="D20:D21"/>
    <mergeCell ref="A20:A21"/>
    <mergeCell ref="B16:B17"/>
    <mergeCell ref="B18:B19"/>
    <mergeCell ref="A18:A19"/>
    <mergeCell ref="B14:B15"/>
    <mergeCell ref="C14:C15"/>
    <mergeCell ref="D14:D15"/>
    <mergeCell ref="D16:D17"/>
    <mergeCell ref="B43:K47"/>
    <mergeCell ref="A31:A33"/>
    <mergeCell ref="A34:A36"/>
    <mergeCell ref="B34:K36"/>
    <mergeCell ref="A43:A47"/>
    <mergeCell ref="A16:A17"/>
    <mergeCell ref="B12:B13"/>
    <mergeCell ref="A37:A42"/>
    <mergeCell ref="B37:K42"/>
    <mergeCell ref="A30:K30"/>
    <mergeCell ref="D18:D19"/>
    <mergeCell ref="B20:B21"/>
    <mergeCell ref="C12:C13"/>
    <mergeCell ref="A14:A15"/>
    <mergeCell ref="C22:C23"/>
    <mergeCell ref="D22:D23"/>
    <mergeCell ref="C16:C17"/>
    <mergeCell ref="C18:C19"/>
    <mergeCell ref="C20:C21"/>
    <mergeCell ref="K4:K5"/>
    <mergeCell ref="F4:J4"/>
    <mergeCell ref="B31:K33"/>
    <mergeCell ref="E4:E5"/>
    <mergeCell ref="A4:A5"/>
    <mergeCell ref="B4:B5"/>
    <mergeCell ref="C4:C5"/>
    <mergeCell ref="D4:D5"/>
    <mergeCell ref="A6:A7"/>
    <mergeCell ref="B6:B7"/>
    <mergeCell ref="C6:C7"/>
    <mergeCell ref="D6:D7"/>
    <mergeCell ref="A22:A23"/>
    <mergeCell ref="D12:D13"/>
    <mergeCell ref="A12:A13"/>
    <mergeCell ref="B22:B23"/>
  </mergeCells>
  <phoneticPr fontId="1" type="noConversion"/>
  <pageMargins left="0.39370078740157483" right="0.19685039370078741" top="0.59055118110236227" bottom="0.19685039370078741" header="0.31496062992125984" footer="0.31496062992125984"/>
  <pageSetup paperSize="8" scale="76" orientation="landscape" r:id="rId1"/>
  <headerFooter alignWithMargins="0">
    <oddHeader>&amp;CKOMUNALAC POŽEGA d.o.o. - II. REBALANS PLANA INVESTICIJA I INVESTICIJSKOG ODRŽAVANJA ZA 2023. GODINU</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5"/>
  <sheetViews>
    <sheetView zoomScaleNormal="100" workbookViewId="0">
      <selection activeCell="M48" sqref="M48:P52"/>
    </sheetView>
  </sheetViews>
  <sheetFormatPr defaultRowHeight="12.75" x14ac:dyDescent="0.2"/>
  <cols>
    <col min="1" max="1" width="4.7109375" style="5" customWidth="1"/>
    <col min="2" max="2" width="29.7109375" style="5" customWidth="1"/>
    <col min="3" max="3" width="34.7109375" style="5" customWidth="1"/>
    <col min="4" max="4" width="11.7109375" style="18" customWidth="1"/>
    <col min="5" max="5" width="5.7109375" style="18" customWidth="1"/>
    <col min="6" max="7" width="15.7109375" style="2" customWidth="1"/>
    <col min="8" max="8" width="18.7109375" style="2" customWidth="1"/>
    <col min="9" max="9" width="5.7109375" style="2" customWidth="1"/>
    <col min="10" max="11" width="15.7109375" style="2" customWidth="1"/>
    <col min="12" max="12" width="18.7109375" style="2" customWidth="1"/>
    <col min="13" max="13" width="5.7109375" style="2" customWidth="1"/>
    <col min="14" max="15" width="15.7109375" style="2" customWidth="1"/>
    <col min="16" max="16" width="18.7109375" style="2" customWidth="1"/>
    <col min="17" max="16384" width="9.140625" style="2"/>
  </cols>
  <sheetData>
    <row r="1" spans="1:16" s="15" customFormat="1" ht="20.100000000000001" customHeight="1" x14ac:dyDescent="0.2">
      <c r="A1" s="13" t="s">
        <v>8</v>
      </c>
      <c r="B1" s="14" t="s">
        <v>5</v>
      </c>
      <c r="C1" s="14"/>
      <c r="D1" s="17"/>
      <c r="E1" s="17"/>
      <c r="F1" s="14"/>
      <c r="G1" s="14"/>
    </row>
    <row r="2" spans="1:16" s="3" customFormat="1" ht="9.9499999999999993" customHeight="1" x14ac:dyDescent="0.2">
      <c r="A2" s="11"/>
      <c r="B2" s="12"/>
      <c r="C2" s="12"/>
      <c r="D2" s="18"/>
      <c r="E2" s="18"/>
      <c r="F2" s="2"/>
      <c r="G2" s="2"/>
    </row>
    <row r="3" spans="1:16" s="3" customFormat="1" ht="20.100000000000001" customHeight="1" x14ac:dyDescent="0.2">
      <c r="A3" s="184" t="s">
        <v>145</v>
      </c>
      <c r="B3" s="247"/>
      <c r="C3" s="247"/>
      <c r="D3" s="247"/>
      <c r="E3" s="247"/>
      <c r="F3" s="247"/>
      <c r="G3" s="247"/>
      <c r="H3" s="248"/>
      <c r="I3" s="196" t="s">
        <v>147</v>
      </c>
      <c r="J3" s="197"/>
      <c r="K3" s="197"/>
      <c r="L3" s="198"/>
      <c r="M3" s="196" t="s">
        <v>183</v>
      </c>
      <c r="N3" s="197"/>
      <c r="O3" s="197"/>
      <c r="P3" s="198"/>
    </row>
    <row r="4" spans="1:16" s="3" customFormat="1" ht="24.95" customHeight="1" x14ac:dyDescent="0.2">
      <c r="A4" s="233" t="s">
        <v>14</v>
      </c>
      <c r="B4" s="235" t="s">
        <v>18</v>
      </c>
      <c r="C4" s="237" t="s">
        <v>20</v>
      </c>
      <c r="D4" s="161" t="s">
        <v>19</v>
      </c>
      <c r="E4" s="216" t="s">
        <v>112</v>
      </c>
      <c r="F4" s="237" t="s">
        <v>22</v>
      </c>
      <c r="G4" s="240"/>
      <c r="H4" s="217" t="s">
        <v>120</v>
      </c>
      <c r="I4" s="216" t="s">
        <v>112</v>
      </c>
      <c r="J4" s="237" t="s">
        <v>22</v>
      </c>
      <c r="K4" s="240"/>
      <c r="L4" s="217" t="s">
        <v>120</v>
      </c>
      <c r="M4" s="216" t="s">
        <v>112</v>
      </c>
      <c r="N4" s="237" t="s">
        <v>22</v>
      </c>
      <c r="O4" s="240"/>
      <c r="P4" s="217" t="s">
        <v>120</v>
      </c>
    </row>
    <row r="5" spans="1:16" s="3" customFormat="1" ht="24.95" customHeight="1" x14ac:dyDescent="0.2">
      <c r="A5" s="234"/>
      <c r="B5" s="236"/>
      <c r="C5" s="238"/>
      <c r="D5" s="239"/>
      <c r="E5" s="153"/>
      <c r="F5" s="77" t="s">
        <v>121</v>
      </c>
      <c r="G5" s="78" t="s">
        <v>118</v>
      </c>
      <c r="H5" s="148"/>
      <c r="I5" s="153"/>
      <c r="J5" s="77" t="s">
        <v>121</v>
      </c>
      <c r="K5" s="78" t="s">
        <v>118</v>
      </c>
      <c r="L5" s="148"/>
      <c r="M5" s="153"/>
      <c r="N5" s="77" t="s">
        <v>121</v>
      </c>
      <c r="O5" s="78" t="s">
        <v>118</v>
      </c>
      <c r="P5" s="148"/>
    </row>
    <row r="6" spans="1:16" s="3" customFormat="1" ht="32.25" customHeight="1" x14ac:dyDescent="0.2">
      <c r="A6" s="171" t="s">
        <v>7</v>
      </c>
      <c r="B6" s="165" t="s">
        <v>84</v>
      </c>
      <c r="C6" s="167" t="s">
        <v>156</v>
      </c>
      <c r="D6" s="206" t="s">
        <v>39</v>
      </c>
      <c r="E6" s="47" t="s">
        <v>113</v>
      </c>
      <c r="F6" s="21">
        <v>50000</v>
      </c>
      <c r="G6" s="25">
        <v>30000</v>
      </c>
      <c r="H6" s="34">
        <f t="shared" ref="H6:H22" si="0">SUM(F6:G6)</f>
        <v>80000</v>
      </c>
      <c r="I6" s="47" t="s">
        <v>113</v>
      </c>
      <c r="J6" s="21">
        <v>20000</v>
      </c>
      <c r="K6" s="25" t="s">
        <v>27</v>
      </c>
      <c r="L6" s="31">
        <f t="shared" ref="L6:L25" si="1">SUM(J6:K6)</f>
        <v>20000</v>
      </c>
      <c r="M6" s="47" t="s">
        <v>113</v>
      </c>
      <c r="N6" s="21">
        <v>49000</v>
      </c>
      <c r="O6" s="25" t="s">
        <v>27</v>
      </c>
      <c r="P6" s="31">
        <f t="shared" ref="P6:P13" si="2">SUM(N6:O6)</f>
        <v>49000</v>
      </c>
    </row>
    <row r="7" spans="1:16" s="3" customFormat="1" ht="32.25" customHeight="1" x14ac:dyDescent="0.2">
      <c r="A7" s="172"/>
      <c r="B7" s="166"/>
      <c r="C7" s="168"/>
      <c r="D7" s="207"/>
      <c r="E7" s="80" t="s">
        <v>114</v>
      </c>
      <c r="F7" s="22">
        <f>F6/7.5345</f>
        <v>6636.1404207313026</v>
      </c>
      <c r="G7" s="88">
        <f>G6/7.5345</f>
        <v>3981.6842524387812</v>
      </c>
      <c r="H7" s="76">
        <f>SUM(F7:G7)</f>
        <v>10617.824673170084</v>
      </c>
      <c r="I7" s="80" t="s">
        <v>114</v>
      </c>
      <c r="J7" s="22">
        <f>J6/7.5345</f>
        <v>2654.4561682925209</v>
      </c>
      <c r="K7" s="27" t="s">
        <v>27</v>
      </c>
      <c r="L7" s="32">
        <f t="shared" si="1"/>
        <v>2654.4561682925209</v>
      </c>
      <c r="M7" s="80" t="s">
        <v>114</v>
      </c>
      <c r="N7" s="22">
        <f>N6/7.5345</f>
        <v>6503.4176123166762</v>
      </c>
      <c r="O7" s="27" t="s">
        <v>27</v>
      </c>
      <c r="P7" s="32">
        <f t="shared" si="2"/>
        <v>6503.4176123166762</v>
      </c>
    </row>
    <row r="8" spans="1:16" s="3" customFormat="1" ht="33" customHeight="1" x14ac:dyDescent="0.2">
      <c r="A8" s="171" t="s">
        <v>8</v>
      </c>
      <c r="B8" s="165" t="s">
        <v>85</v>
      </c>
      <c r="C8" s="167" t="s">
        <v>192</v>
      </c>
      <c r="D8" s="206" t="s">
        <v>39</v>
      </c>
      <c r="E8" s="47" t="s">
        <v>113</v>
      </c>
      <c r="F8" s="21">
        <v>30000</v>
      </c>
      <c r="G8" s="25">
        <v>30000</v>
      </c>
      <c r="H8" s="34">
        <f t="shared" si="0"/>
        <v>60000</v>
      </c>
      <c r="I8" s="47" t="s">
        <v>113</v>
      </c>
      <c r="J8" s="21">
        <v>32000</v>
      </c>
      <c r="K8" s="25" t="s">
        <v>27</v>
      </c>
      <c r="L8" s="31">
        <f t="shared" si="1"/>
        <v>32000</v>
      </c>
      <c r="M8" s="47" t="s">
        <v>113</v>
      </c>
      <c r="N8" s="21">
        <v>49000</v>
      </c>
      <c r="O8" s="25" t="s">
        <v>27</v>
      </c>
      <c r="P8" s="31">
        <f t="shared" si="2"/>
        <v>49000</v>
      </c>
    </row>
    <row r="9" spans="1:16" s="3" customFormat="1" ht="33" customHeight="1" x14ac:dyDescent="0.2">
      <c r="A9" s="172"/>
      <c r="B9" s="166"/>
      <c r="C9" s="168"/>
      <c r="D9" s="207"/>
      <c r="E9" s="80" t="s">
        <v>114</v>
      </c>
      <c r="F9" s="22">
        <f>F8/7.5345</f>
        <v>3981.6842524387812</v>
      </c>
      <c r="G9" s="88">
        <f>G8/7.5345</f>
        <v>3981.6842524387812</v>
      </c>
      <c r="H9" s="76">
        <f>SUM(F9:G9)</f>
        <v>7963.3685048775624</v>
      </c>
      <c r="I9" s="80" t="s">
        <v>114</v>
      </c>
      <c r="J9" s="22">
        <f>J8/7.5345</f>
        <v>4247.1298692680339</v>
      </c>
      <c r="K9" s="27" t="s">
        <v>27</v>
      </c>
      <c r="L9" s="32">
        <f t="shared" si="1"/>
        <v>4247.1298692680339</v>
      </c>
      <c r="M9" s="80" t="s">
        <v>114</v>
      </c>
      <c r="N9" s="22">
        <f>N8/7.5345</f>
        <v>6503.4176123166762</v>
      </c>
      <c r="O9" s="27" t="s">
        <v>27</v>
      </c>
      <c r="P9" s="32">
        <f t="shared" si="2"/>
        <v>6503.4176123166762</v>
      </c>
    </row>
    <row r="10" spans="1:16" s="3" customFormat="1" ht="23.1" customHeight="1" x14ac:dyDescent="0.2">
      <c r="A10" s="163" t="s">
        <v>0</v>
      </c>
      <c r="B10" s="165" t="s">
        <v>86</v>
      </c>
      <c r="C10" s="167" t="s">
        <v>38</v>
      </c>
      <c r="D10" s="206" t="s">
        <v>39</v>
      </c>
      <c r="E10" s="47" t="s">
        <v>113</v>
      </c>
      <c r="F10" s="81">
        <v>20000</v>
      </c>
      <c r="G10" s="25" t="s">
        <v>27</v>
      </c>
      <c r="H10" s="34">
        <f t="shared" si="0"/>
        <v>20000</v>
      </c>
      <c r="I10" s="47" t="s">
        <v>113</v>
      </c>
      <c r="J10" s="81">
        <v>5700</v>
      </c>
      <c r="K10" s="25" t="s">
        <v>27</v>
      </c>
      <c r="L10" s="31">
        <f t="shared" si="1"/>
        <v>5700</v>
      </c>
      <c r="M10" s="47" t="s">
        <v>113</v>
      </c>
      <c r="N10" s="81">
        <v>4800</v>
      </c>
      <c r="O10" s="25" t="s">
        <v>27</v>
      </c>
      <c r="P10" s="31">
        <f t="shared" si="2"/>
        <v>4800</v>
      </c>
    </row>
    <row r="11" spans="1:16" s="3" customFormat="1" ht="23.1" customHeight="1" x14ac:dyDescent="0.2">
      <c r="A11" s="164"/>
      <c r="B11" s="166"/>
      <c r="C11" s="168"/>
      <c r="D11" s="207"/>
      <c r="E11" s="80" t="s">
        <v>114</v>
      </c>
      <c r="F11" s="22">
        <f>F10/7.5345</f>
        <v>2654.4561682925209</v>
      </c>
      <c r="G11" s="50" t="s">
        <v>27</v>
      </c>
      <c r="H11" s="76">
        <f>SUM(F11:G11)</f>
        <v>2654.4561682925209</v>
      </c>
      <c r="I11" s="80" t="s">
        <v>114</v>
      </c>
      <c r="J11" s="22">
        <f>J10/7.5345</f>
        <v>756.52000796336847</v>
      </c>
      <c r="K11" s="27" t="s">
        <v>27</v>
      </c>
      <c r="L11" s="32">
        <f t="shared" si="1"/>
        <v>756.52000796336847</v>
      </c>
      <c r="M11" s="80" t="s">
        <v>114</v>
      </c>
      <c r="N11" s="22">
        <f>N10/7.5345</f>
        <v>637.06948039020506</v>
      </c>
      <c r="O11" s="27" t="s">
        <v>27</v>
      </c>
      <c r="P11" s="32">
        <f t="shared" si="2"/>
        <v>637.06948039020506</v>
      </c>
    </row>
    <row r="12" spans="1:16" s="3" customFormat="1" ht="33" customHeight="1" x14ac:dyDescent="0.2">
      <c r="A12" s="163" t="s">
        <v>1</v>
      </c>
      <c r="B12" s="165" t="s">
        <v>87</v>
      </c>
      <c r="C12" s="167" t="s">
        <v>155</v>
      </c>
      <c r="D12" s="206" t="s">
        <v>39</v>
      </c>
      <c r="E12" s="47" t="s">
        <v>113</v>
      </c>
      <c r="F12" s="81">
        <v>70000</v>
      </c>
      <c r="G12" s="82">
        <v>495000</v>
      </c>
      <c r="H12" s="34">
        <f t="shared" si="0"/>
        <v>565000</v>
      </c>
      <c r="I12" s="47" t="s">
        <v>113</v>
      </c>
      <c r="J12" s="81">
        <v>76000</v>
      </c>
      <c r="K12" s="25" t="s">
        <v>27</v>
      </c>
      <c r="L12" s="31">
        <f t="shared" si="1"/>
        <v>76000</v>
      </c>
      <c r="M12" s="47" t="s">
        <v>113</v>
      </c>
      <c r="N12" s="81">
        <v>205400</v>
      </c>
      <c r="O12" s="25" t="s">
        <v>27</v>
      </c>
      <c r="P12" s="31">
        <f t="shared" si="2"/>
        <v>205400</v>
      </c>
    </row>
    <row r="13" spans="1:16" s="3" customFormat="1" ht="33" customHeight="1" x14ac:dyDescent="0.2">
      <c r="A13" s="164"/>
      <c r="B13" s="166"/>
      <c r="C13" s="168"/>
      <c r="D13" s="207"/>
      <c r="E13" s="80" t="s">
        <v>114</v>
      </c>
      <c r="F13" s="22">
        <f>F12/7.5345</f>
        <v>9290.596589023824</v>
      </c>
      <c r="G13" s="88">
        <f>G12/7.5345</f>
        <v>65697.790165239887</v>
      </c>
      <c r="H13" s="76">
        <f>SUM(F13:G13)</f>
        <v>74988.386754263716</v>
      </c>
      <c r="I13" s="80" t="s">
        <v>114</v>
      </c>
      <c r="J13" s="22">
        <f>J12/7.5345</f>
        <v>10086.93343951158</v>
      </c>
      <c r="K13" s="27" t="s">
        <v>27</v>
      </c>
      <c r="L13" s="32">
        <f t="shared" si="1"/>
        <v>10086.93343951158</v>
      </c>
      <c r="M13" s="80" t="s">
        <v>114</v>
      </c>
      <c r="N13" s="22">
        <f>N12/7.5345</f>
        <v>27261.26484836419</v>
      </c>
      <c r="O13" s="27" t="s">
        <v>27</v>
      </c>
      <c r="P13" s="32">
        <f t="shared" si="2"/>
        <v>27261.26484836419</v>
      </c>
    </row>
    <row r="14" spans="1:16" s="3" customFormat="1" ht="21" customHeight="1" x14ac:dyDescent="0.2">
      <c r="A14" s="163" t="s">
        <v>2</v>
      </c>
      <c r="B14" s="165" t="s">
        <v>88</v>
      </c>
      <c r="C14" s="167" t="s">
        <v>42</v>
      </c>
      <c r="D14" s="206" t="s">
        <v>39</v>
      </c>
      <c r="E14" s="47" t="s">
        <v>113</v>
      </c>
      <c r="F14" s="81">
        <v>10000</v>
      </c>
      <c r="G14" s="64" t="s">
        <v>27</v>
      </c>
      <c r="H14" s="34">
        <f t="shared" si="0"/>
        <v>10000</v>
      </c>
      <c r="I14" s="47" t="s">
        <v>113</v>
      </c>
      <c r="J14" s="81">
        <v>19000</v>
      </c>
      <c r="K14" s="25" t="s">
        <v>27</v>
      </c>
      <c r="L14" s="31">
        <f t="shared" si="1"/>
        <v>19000</v>
      </c>
      <c r="M14" s="47" t="s">
        <v>113</v>
      </c>
      <c r="N14" s="81">
        <v>4000</v>
      </c>
      <c r="O14" s="25" t="s">
        <v>27</v>
      </c>
      <c r="P14" s="31">
        <f t="shared" ref="P14:P25" si="3">SUM(N14:O14)</f>
        <v>4000</v>
      </c>
    </row>
    <row r="15" spans="1:16" s="3" customFormat="1" ht="21" customHeight="1" x14ac:dyDescent="0.2">
      <c r="A15" s="164"/>
      <c r="B15" s="166"/>
      <c r="C15" s="168"/>
      <c r="D15" s="207"/>
      <c r="E15" s="80" t="s">
        <v>114</v>
      </c>
      <c r="F15" s="22">
        <f>F14/7.5345</f>
        <v>1327.2280841462605</v>
      </c>
      <c r="G15" s="84" t="s">
        <v>27</v>
      </c>
      <c r="H15" s="76">
        <f>SUM(F15:G15)</f>
        <v>1327.2280841462605</v>
      </c>
      <c r="I15" s="80" t="s">
        <v>114</v>
      </c>
      <c r="J15" s="22">
        <f>J14/7.5345</f>
        <v>2521.7333598778951</v>
      </c>
      <c r="K15" s="27" t="s">
        <v>27</v>
      </c>
      <c r="L15" s="32">
        <f t="shared" si="1"/>
        <v>2521.7333598778951</v>
      </c>
      <c r="M15" s="80" t="s">
        <v>114</v>
      </c>
      <c r="N15" s="22">
        <f>N14/7.5345</f>
        <v>530.89123365850423</v>
      </c>
      <c r="O15" s="27" t="s">
        <v>27</v>
      </c>
      <c r="P15" s="32">
        <f t="shared" si="3"/>
        <v>530.89123365850423</v>
      </c>
    </row>
    <row r="16" spans="1:16" s="3" customFormat="1" ht="21" customHeight="1" x14ac:dyDescent="0.2">
      <c r="A16" s="163" t="s">
        <v>3</v>
      </c>
      <c r="B16" s="165" t="s">
        <v>89</v>
      </c>
      <c r="C16" s="167" t="s">
        <v>40</v>
      </c>
      <c r="D16" s="206" t="s">
        <v>39</v>
      </c>
      <c r="E16" s="47" t="s">
        <v>113</v>
      </c>
      <c r="F16" s="21">
        <v>10000</v>
      </c>
      <c r="G16" s="64" t="s">
        <v>27</v>
      </c>
      <c r="H16" s="34">
        <f t="shared" si="0"/>
        <v>10000</v>
      </c>
      <c r="I16" s="47" t="s">
        <v>113</v>
      </c>
      <c r="J16" s="21">
        <v>14000</v>
      </c>
      <c r="K16" s="25" t="s">
        <v>27</v>
      </c>
      <c r="L16" s="31">
        <f t="shared" si="1"/>
        <v>14000</v>
      </c>
      <c r="M16" s="47" t="s">
        <v>113</v>
      </c>
      <c r="N16" s="21">
        <v>17100</v>
      </c>
      <c r="O16" s="25" t="s">
        <v>27</v>
      </c>
      <c r="P16" s="31">
        <f t="shared" si="3"/>
        <v>17100</v>
      </c>
    </row>
    <row r="17" spans="1:16" s="3" customFormat="1" ht="21" customHeight="1" x14ac:dyDescent="0.2">
      <c r="A17" s="164"/>
      <c r="B17" s="166"/>
      <c r="C17" s="168"/>
      <c r="D17" s="207"/>
      <c r="E17" s="80" t="s">
        <v>114</v>
      </c>
      <c r="F17" s="22">
        <f>F16/7.5345</f>
        <v>1327.2280841462605</v>
      </c>
      <c r="G17" s="36" t="s">
        <v>27</v>
      </c>
      <c r="H17" s="35">
        <f>SUM(F17:G17)</f>
        <v>1327.2280841462605</v>
      </c>
      <c r="I17" s="80" t="s">
        <v>114</v>
      </c>
      <c r="J17" s="22">
        <f>J16/7.5345</f>
        <v>1858.1193178047647</v>
      </c>
      <c r="K17" s="27" t="s">
        <v>27</v>
      </c>
      <c r="L17" s="32">
        <f t="shared" si="1"/>
        <v>1858.1193178047647</v>
      </c>
      <c r="M17" s="80" t="s">
        <v>114</v>
      </c>
      <c r="N17" s="22">
        <f>N16/7.5345</f>
        <v>2269.5600238901052</v>
      </c>
      <c r="O17" s="27" t="s">
        <v>27</v>
      </c>
      <c r="P17" s="32">
        <f t="shared" si="3"/>
        <v>2269.5600238901052</v>
      </c>
    </row>
    <row r="18" spans="1:16" s="3" customFormat="1" ht="21" customHeight="1" x14ac:dyDescent="0.2">
      <c r="A18" s="163" t="s">
        <v>12</v>
      </c>
      <c r="B18" s="165" t="s">
        <v>90</v>
      </c>
      <c r="C18" s="167" t="s">
        <v>41</v>
      </c>
      <c r="D18" s="206" t="s">
        <v>39</v>
      </c>
      <c r="E18" s="47" t="s">
        <v>113</v>
      </c>
      <c r="F18" s="21">
        <v>5000</v>
      </c>
      <c r="G18" s="64" t="s">
        <v>27</v>
      </c>
      <c r="H18" s="34">
        <f t="shared" si="0"/>
        <v>5000</v>
      </c>
      <c r="I18" s="47" t="s">
        <v>113</v>
      </c>
      <c r="J18" s="21">
        <v>23000</v>
      </c>
      <c r="K18" s="25" t="s">
        <v>27</v>
      </c>
      <c r="L18" s="31">
        <f t="shared" si="1"/>
        <v>23000</v>
      </c>
      <c r="M18" s="47" t="s">
        <v>113</v>
      </c>
      <c r="N18" s="21">
        <v>11800</v>
      </c>
      <c r="O18" s="25" t="s">
        <v>27</v>
      </c>
      <c r="P18" s="31">
        <f t="shared" si="3"/>
        <v>11800</v>
      </c>
    </row>
    <row r="19" spans="1:16" s="3" customFormat="1" ht="21" customHeight="1" x14ac:dyDescent="0.2">
      <c r="A19" s="164"/>
      <c r="B19" s="166"/>
      <c r="C19" s="168"/>
      <c r="D19" s="207"/>
      <c r="E19" s="80" t="s">
        <v>114</v>
      </c>
      <c r="F19" s="22">
        <f>F18/7.5345</f>
        <v>663.61404207313024</v>
      </c>
      <c r="G19" s="36" t="s">
        <v>27</v>
      </c>
      <c r="H19" s="35">
        <f>SUM(F19:G19)</f>
        <v>663.61404207313024</v>
      </c>
      <c r="I19" s="80" t="s">
        <v>114</v>
      </c>
      <c r="J19" s="22">
        <f>J18/7.5345</f>
        <v>3052.6245935363991</v>
      </c>
      <c r="K19" s="27" t="s">
        <v>27</v>
      </c>
      <c r="L19" s="32">
        <f t="shared" si="1"/>
        <v>3052.6245935363991</v>
      </c>
      <c r="M19" s="80" t="s">
        <v>114</v>
      </c>
      <c r="N19" s="22">
        <f>N18/7.5345</f>
        <v>1566.1291392925873</v>
      </c>
      <c r="O19" s="27" t="s">
        <v>27</v>
      </c>
      <c r="P19" s="32">
        <f t="shared" si="3"/>
        <v>1566.1291392925873</v>
      </c>
    </row>
    <row r="20" spans="1:16" s="3" customFormat="1" ht="21" customHeight="1" x14ac:dyDescent="0.2">
      <c r="A20" s="174" t="s">
        <v>16</v>
      </c>
      <c r="B20" s="252" t="s">
        <v>91</v>
      </c>
      <c r="C20" s="251" t="s">
        <v>41</v>
      </c>
      <c r="D20" s="206" t="s">
        <v>39</v>
      </c>
      <c r="E20" s="47" t="s">
        <v>113</v>
      </c>
      <c r="F20" s="79">
        <v>2500</v>
      </c>
      <c r="G20" s="56" t="s">
        <v>27</v>
      </c>
      <c r="H20" s="75">
        <f t="shared" si="0"/>
        <v>2500</v>
      </c>
      <c r="I20" s="47" t="s">
        <v>113</v>
      </c>
      <c r="J20" s="79">
        <v>9000</v>
      </c>
      <c r="K20" s="25" t="s">
        <v>27</v>
      </c>
      <c r="L20" s="31">
        <f t="shared" si="1"/>
        <v>9000</v>
      </c>
      <c r="M20" s="47" t="s">
        <v>113</v>
      </c>
      <c r="N20" s="79">
        <v>0</v>
      </c>
      <c r="O20" s="25" t="s">
        <v>27</v>
      </c>
      <c r="P20" s="31">
        <f t="shared" si="3"/>
        <v>0</v>
      </c>
    </row>
    <row r="21" spans="1:16" s="3" customFormat="1" ht="21" customHeight="1" x14ac:dyDescent="0.2">
      <c r="A21" s="174"/>
      <c r="B21" s="182"/>
      <c r="C21" s="168"/>
      <c r="D21" s="207"/>
      <c r="E21" s="80" t="s">
        <v>114</v>
      </c>
      <c r="F21" s="22">
        <f>F20/7.5345</f>
        <v>331.80702103656512</v>
      </c>
      <c r="G21" s="60" t="s">
        <v>27</v>
      </c>
      <c r="H21" s="83">
        <f>SUM(F21:G21)</f>
        <v>331.80702103656512</v>
      </c>
      <c r="I21" s="80" t="s">
        <v>114</v>
      </c>
      <c r="J21" s="22">
        <f>J20/7.5345</f>
        <v>1194.5052757316344</v>
      </c>
      <c r="K21" s="27" t="s">
        <v>27</v>
      </c>
      <c r="L21" s="32">
        <f t="shared" si="1"/>
        <v>1194.5052757316344</v>
      </c>
      <c r="M21" s="80" t="s">
        <v>114</v>
      </c>
      <c r="N21" s="22">
        <v>0</v>
      </c>
      <c r="O21" s="27" t="s">
        <v>27</v>
      </c>
      <c r="P21" s="32">
        <f t="shared" si="3"/>
        <v>0</v>
      </c>
    </row>
    <row r="22" spans="1:16" s="3" customFormat="1" ht="21" customHeight="1" x14ac:dyDescent="0.2">
      <c r="A22" s="171" t="s">
        <v>15</v>
      </c>
      <c r="B22" s="209" t="s">
        <v>92</v>
      </c>
      <c r="C22" s="249" t="s">
        <v>41</v>
      </c>
      <c r="D22" s="206" t="s">
        <v>39</v>
      </c>
      <c r="E22" s="47" t="s">
        <v>113</v>
      </c>
      <c r="F22" s="21">
        <v>2500</v>
      </c>
      <c r="G22" s="64" t="s">
        <v>27</v>
      </c>
      <c r="H22" s="34">
        <f t="shared" si="0"/>
        <v>2500</v>
      </c>
      <c r="I22" s="47" t="s">
        <v>113</v>
      </c>
      <c r="J22" s="21">
        <v>1300</v>
      </c>
      <c r="K22" s="25" t="s">
        <v>27</v>
      </c>
      <c r="L22" s="31">
        <f t="shared" si="1"/>
        <v>1300</v>
      </c>
      <c r="M22" s="47" t="s">
        <v>113</v>
      </c>
      <c r="N22" s="21">
        <v>0</v>
      </c>
      <c r="O22" s="25" t="s">
        <v>27</v>
      </c>
      <c r="P22" s="31">
        <f t="shared" si="3"/>
        <v>0</v>
      </c>
    </row>
    <row r="23" spans="1:16" s="3" customFormat="1" ht="21" customHeight="1" x14ac:dyDescent="0.2">
      <c r="A23" s="172"/>
      <c r="B23" s="210"/>
      <c r="C23" s="181"/>
      <c r="D23" s="207"/>
      <c r="E23" s="80" t="s">
        <v>114</v>
      </c>
      <c r="F23" s="22">
        <f>F22/7.5345</f>
        <v>331.80702103656512</v>
      </c>
      <c r="G23" s="36" t="s">
        <v>27</v>
      </c>
      <c r="H23" s="35">
        <f>SUM(F23:G23)</f>
        <v>331.80702103656512</v>
      </c>
      <c r="I23" s="80" t="s">
        <v>114</v>
      </c>
      <c r="J23" s="22">
        <f>J22/7.5345</f>
        <v>172.53965093901385</v>
      </c>
      <c r="K23" s="27" t="s">
        <v>27</v>
      </c>
      <c r="L23" s="32">
        <f t="shared" si="1"/>
        <v>172.53965093901385</v>
      </c>
      <c r="M23" s="80" t="s">
        <v>114</v>
      </c>
      <c r="N23" s="22">
        <f>N22/7.5345</f>
        <v>0</v>
      </c>
      <c r="O23" s="27" t="s">
        <v>27</v>
      </c>
      <c r="P23" s="32">
        <f t="shared" si="3"/>
        <v>0</v>
      </c>
    </row>
    <row r="24" spans="1:16" s="3" customFormat="1" ht="18" customHeight="1" x14ac:dyDescent="0.2">
      <c r="A24" s="199" t="s">
        <v>139</v>
      </c>
      <c r="B24" s="200"/>
      <c r="C24" s="200"/>
      <c r="D24" s="200"/>
      <c r="E24" s="123" t="s">
        <v>113</v>
      </c>
      <c r="F24" s="67">
        <f>F6+F8+F10+F12+F14+F16+F18+F20+F22</f>
        <v>200000</v>
      </c>
      <c r="G24" s="68">
        <f>G6+G8+G12</f>
        <v>555000</v>
      </c>
      <c r="H24" s="85">
        <f>SUM(F24:G24)</f>
        <v>755000</v>
      </c>
      <c r="I24" s="123" t="s">
        <v>113</v>
      </c>
      <c r="J24" s="67">
        <f>J6+J8+J10+J12+J14+J16+J18+J20+J22</f>
        <v>200000</v>
      </c>
      <c r="K24" s="91" t="s">
        <v>27</v>
      </c>
      <c r="L24" s="85">
        <f t="shared" si="1"/>
        <v>200000</v>
      </c>
      <c r="M24" s="123" t="s">
        <v>113</v>
      </c>
      <c r="N24" s="67">
        <f>N6+N8+N10+N12+N14+N16+N18+N20+N22</f>
        <v>341100</v>
      </c>
      <c r="O24" s="91" t="s">
        <v>27</v>
      </c>
      <c r="P24" s="85">
        <f t="shared" si="3"/>
        <v>341100</v>
      </c>
    </row>
    <row r="25" spans="1:16" s="3" customFormat="1" ht="18" customHeight="1" x14ac:dyDescent="0.2">
      <c r="A25" s="201"/>
      <c r="B25" s="202"/>
      <c r="C25" s="202"/>
      <c r="D25" s="202"/>
      <c r="E25" s="87" t="s">
        <v>114</v>
      </c>
      <c r="F25" s="69">
        <f>F24/7.5345</f>
        <v>26544.56168292521</v>
      </c>
      <c r="G25" s="69">
        <f>G24/7.5345</f>
        <v>73661.158670117453</v>
      </c>
      <c r="H25" s="86">
        <f>SUM(F25:G25)</f>
        <v>100205.72035304266</v>
      </c>
      <c r="I25" s="87" t="s">
        <v>114</v>
      </c>
      <c r="J25" s="69">
        <f>J24/7.5345</f>
        <v>26544.56168292521</v>
      </c>
      <c r="K25" s="122" t="s">
        <v>27</v>
      </c>
      <c r="L25" s="86">
        <f t="shared" si="1"/>
        <v>26544.56168292521</v>
      </c>
      <c r="M25" s="87" t="s">
        <v>114</v>
      </c>
      <c r="N25" s="69">
        <f>N24/7.5345</f>
        <v>45271.749950228943</v>
      </c>
      <c r="O25" s="122" t="s">
        <v>27</v>
      </c>
      <c r="P25" s="86">
        <f t="shared" si="3"/>
        <v>45271.749950228943</v>
      </c>
    </row>
    <row r="26" spans="1:16" ht="12.75" customHeight="1" x14ac:dyDescent="0.2"/>
    <row r="27" spans="1:16" ht="13.5" customHeight="1" x14ac:dyDescent="0.2">
      <c r="A27" s="29"/>
    </row>
    <row r="28" spans="1:16" ht="13.5" customHeight="1" x14ac:dyDescent="0.2">
      <c r="A28" s="29"/>
    </row>
    <row r="29" spans="1:16" ht="17.25" customHeight="1" x14ac:dyDescent="0.2">
      <c r="A29" s="29" t="s">
        <v>53</v>
      </c>
    </row>
    <row r="30" spans="1:16" ht="14.25" customHeight="1" x14ac:dyDescent="0.2">
      <c r="A30" s="30"/>
    </row>
    <row r="31" spans="1:16" ht="20.100000000000001" customHeight="1" x14ac:dyDescent="0.2">
      <c r="A31" s="250" t="s">
        <v>145</v>
      </c>
      <c r="B31" s="250"/>
      <c r="C31" s="250"/>
      <c r="D31" s="250"/>
      <c r="E31" s="250"/>
      <c r="F31" s="250"/>
      <c r="G31" s="250"/>
      <c r="H31" s="250"/>
      <c r="I31" s="195" t="s">
        <v>146</v>
      </c>
      <c r="J31" s="195"/>
      <c r="K31" s="195"/>
      <c r="L31" s="195"/>
      <c r="M31" s="195" t="s">
        <v>182</v>
      </c>
      <c r="N31" s="195"/>
      <c r="O31" s="195"/>
      <c r="P31" s="195"/>
    </row>
    <row r="32" spans="1:16" ht="12.75" customHeight="1" x14ac:dyDescent="0.2">
      <c r="A32" s="243" t="s">
        <v>43</v>
      </c>
      <c r="B32" s="152" t="s">
        <v>195</v>
      </c>
      <c r="C32" s="152"/>
      <c r="D32" s="152"/>
      <c r="E32" s="152"/>
      <c r="F32" s="152"/>
      <c r="G32" s="152"/>
      <c r="H32" s="152"/>
      <c r="I32" s="245" t="s">
        <v>168</v>
      </c>
      <c r="J32" s="245"/>
      <c r="K32" s="245"/>
      <c r="L32" s="245"/>
      <c r="M32" s="245" t="s">
        <v>194</v>
      </c>
      <c r="N32" s="245"/>
      <c r="O32" s="245"/>
      <c r="P32" s="245"/>
    </row>
    <row r="33" spans="1:16" ht="12.75" customHeight="1" x14ac:dyDescent="0.2">
      <c r="A33" s="243"/>
      <c r="B33" s="152"/>
      <c r="C33" s="152"/>
      <c r="D33" s="152"/>
      <c r="E33" s="152"/>
      <c r="F33" s="152"/>
      <c r="G33" s="152"/>
      <c r="H33" s="152"/>
      <c r="I33" s="245"/>
      <c r="J33" s="245"/>
      <c r="K33" s="245"/>
      <c r="L33" s="245"/>
      <c r="M33" s="245"/>
      <c r="N33" s="245"/>
      <c r="O33" s="245"/>
      <c r="P33" s="245"/>
    </row>
    <row r="34" spans="1:16" ht="12.75" customHeight="1" x14ac:dyDescent="0.2">
      <c r="A34" s="243"/>
      <c r="B34" s="152"/>
      <c r="C34" s="152"/>
      <c r="D34" s="152"/>
      <c r="E34" s="152"/>
      <c r="F34" s="152"/>
      <c r="G34" s="152"/>
      <c r="H34" s="152"/>
      <c r="I34" s="245"/>
      <c r="J34" s="245"/>
      <c r="K34" s="245"/>
      <c r="L34" s="245"/>
      <c r="M34" s="245"/>
      <c r="N34" s="245"/>
      <c r="O34" s="245"/>
      <c r="P34" s="245"/>
    </row>
    <row r="35" spans="1:16" x14ac:dyDescent="0.2">
      <c r="A35" s="243"/>
      <c r="B35" s="152"/>
      <c r="C35" s="152"/>
      <c r="D35" s="152"/>
      <c r="E35" s="152"/>
      <c r="F35" s="152"/>
      <c r="G35" s="152"/>
      <c r="H35" s="152"/>
      <c r="I35" s="245"/>
      <c r="J35" s="245"/>
      <c r="K35" s="245"/>
      <c r="L35" s="245"/>
      <c r="M35" s="245"/>
      <c r="N35" s="245"/>
      <c r="O35" s="245"/>
      <c r="P35" s="245"/>
    </row>
    <row r="36" spans="1:16" x14ac:dyDescent="0.2">
      <c r="A36" s="243"/>
      <c r="B36" s="152"/>
      <c r="C36" s="152"/>
      <c r="D36" s="152"/>
      <c r="E36" s="152"/>
      <c r="F36" s="152"/>
      <c r="G36" s="152"/>
      <c r="H36" s="152"/>
      <c r="I36" s="245"/>
      <c r="J36" s="245"/>
      <c r="K36" s="245"/>
      <c r="L36" s="245"/>
      <c r="M36" s="245"/>
      <c r="N36" s="245"/>
      <c r="O36" s="245"/>
      <c r="P36" s="245"/>
    </row>
    <row r="37" spans="1:16" x14ac:dyDescent="0.2">
      <c r="A37" s="243"/>
      <c r="B37" s="152"/>
      <c r="C37" s="152"/>
      <c r="D37" s="152"/>
      <c r="E37" s="152"/>
      <c r="F37" s="152"/>
      <c r="G37" s="152"/>
      <c r="H37" s="152"/>
      <c r="I37" s="245"/>
      <c r="J37" s="245"/>
      <c r="K37" s="245"/>
      <c r="L37" s="245"/>
      <c r="M37" s="245"/>
      <c r="N37" s="245"/>
      <c r="O37" s="245"/>
      <c r="P37" s="245"/>
    </row>
    <row r="38" spans="1:16" x14ac:dyDescent="0.2">
      <c r="A38" s="243"/>
      <c r="B38" s="152"/>
      <c r="C38" s="152"/>
      <c r="D38" s="152"/>
      <c r="E38" s="152"/>
      <c r="F38" s="152"/>
      <c r="G38" s="152"/>
      <c r="H38" s="152"/>
      <c r="I38" s="245"/>
      <c r="J38" s="245"/>
      <c r="K38" s="245"/>
      <c r="L38" s="245"/>
      <c r="M38" s="245"/>
      <c r="N38" s="245"/>
      <c r="O38" s="245"/>
      <c r="P38" s="245"/>
    </row>
    <row r="39" spans="1:16" x14ac:dyDescent="0.2">
      <c r="A39" s="243"/>
      <c r="B39" s="152"/>
      <c r="C39" s="152"/>
      <c r="D39" s="152"/>
      <c r="E39" s="152"/>
      <c r="F39" s="152"/>
      <c r="G39" s="152"/>
      <c r="H39" s="152"/>
      <c r="I39" s="245"/>
      <c r="J39" s="245"/>
      <c r="K39" s="245"/>
      <c r="L39" s="245"/>
      <c r="M39" s="245"/>
      <c r="N39" s="245"/>
      <c r="O39" s="245"/>
      <c r="P39" s="245"/>
    </row>
    <row r="40" spans="1:16" ht="27.75" customHeight="1" x14ac:dyDescent="0.2">
      <c r="A40" s="243"/>
      <c r="B40" s="152"/>
      <c r="C40" s="152"/>
      <c r="D40" s="152"/>
      <c r="E40" s="152"/>
      <c r="F40" s="152"/>
      <c r="G40" s="152"/>
      <c r="H40" s="152"/>
      <c r="I40" s="245"/>
      <c r="J40" s="245"/>
      <c r="K40" s="245"/>
      <c r="L40" s="245"/>
      <c r="M40" s="245"/>
      <c r="N40" s="245"/>
      <c r="O40" s="245"/>
      <c r="P40" s="245"/>
    </row>
    <row r="41" spans="1:16" ht="12.75" customHeight="1" x14ac:dyDescent="0.2">
      <c r="A41" s="183" t="s">
        <v>44</v>
      </c>
      <c r="B41" s="152" t="s">
        <v>196</v>
      </c>
      <c r="C41" s="152"/>
      <c r="D41" s="152"/>
      <c r="E41" s="152"/>
      <c r="F41" s="152"/>
      <c r="G41" s="152"/>
      <c r="H41" s="152"/>
      <c r="I41" s="245" t="s">
        <v>201</v>
      </c>
      <c r="J41" s="245"/>
      <c r="K41" s="245"/>
      <c r="L41" s="245"/>
      <c r="M41" s="245" t="s">
        <v>197</v>
      </c>
      <c r="N41" s="245"/>
      <c r="O41" s="245"/>
      <c r="P41" s="245"/>
    </row>
    <row r="42" spans="1:16" x14ac:dyDescent="0.2">
      <c r="A42" s="183"/>
      <c r="B42" s="152"/>
      <c r="C42" s="152"/>
      <c r="D42" s="152"/>
      <c r="E42" s="152"/>
      <c r="F42" s="152"/>
      <c r="G42" s="152"/>
      <c r="H42" s="152"/>
      <c r="I42" s="245"/>
      <c r="J42" s="245"/>
      <c r="K42" s="245"/>
      <c r="L42" s="245"/>
      <c r="M42" s="245"/>
      <c r="N42" s="245"/>
      <c r="O42" s="245"/>
      <c r="P42" s="245"/>
    </row>
    <row r="43" spans="1:16" x14ac:dyDescent="0.2">
      <c r="A43" s="183"/>
      <c r="B43" s="152"/>
      <c r="C43" s="152"/>
      <c r="D43" s="152"/>
      <c r="E43" s="152"/>
      <c r="F43" s="152"/>
      <c r="G43" s="152"/>
      <c r="H43" s="152"/>
      <c r="I43" s="245"/>
      <c r="J43" s="245"/>
      <c r="K43" s="245"/>
      <c r="L43" s="245"/>
      <c r="M43" s="245"/>
      <c r="N43" s="245"/>
      <c r="O43" s="245"/>
      <c r="P43" s="245"/>
    </row>
    <row r="44" spans="1:16" x14ac:dyDescent="0.2">
      <c r="A44" s="183"/>
      <c r="B44" s="152"/>
      <c r="C44" s="152"/>
      <c r="D44" s="152"/>
      <c r="E44" s="152"/>
      <c r="F44" s="152"/>
      <c r="G44" s="152"/>
      <c r="H44" s="152"/>
      <c r="I44" s="245"/>
      <c r="J44" s="245"/>
      <c r="K44" s="245"/>
      <c r="L44" s="245"/>
      <c r="M44" s="245"/>
      <c r="N44" s="245"/>
      <c r="O44" s="245"/>
      <c r="P44" s="245"/>
    </row>
    <row r="45" spans="1:16" x14ac:dyDescent="0.2">
      <c r="A45" s="183"/>
      <c r="B45" s="152"/>
      <c r="C45" s="152"/>
      <c r="D45" s="152"/>
      <c r="E45" s="152"/>
      <c r="F45" s="152"/>
      <c r="G45" s="152"/>
      <c r="H45" s="152"/>
      <c r="I45" s="245"/>
      <c r="J45" s="245"/>
      <c r="K45" s="245"/>
      <c r="L45" s="245"/>
      <c r="M45" s="245"/>
      <c r="N45" s="245"/>
      <c r="O45" s="245"/>
      <c r="P45" s="245"/>
    </row>
    <row r="46" spans="1:16" x14ac:dyDescent="0.2">
      <c r="A46" s="183"/>
      <c r="B46" s="152"/>
      <c r="C46" s="152"/>
      <c r="D46" s="152"/>
      <c r="E46" s="152"/>
      <c r="F46" s="152"/>
      <c r="G46" s="152"/>
      <c r="H46" s="152"/>
      <c r="I46" s="245"/>
      <c r="J46" s="245"/>
      <c r="K46" s="245"/>
      <c r="L46" s="245"/>
      <c r="M46" s="245"/>
      <c r="N46" s="245"/>
      <c r="O46" s="245"/>
      <c r="P46" s="245"/>
    </row>
    <row r="47" spans="1:16" ht="15" customHeight="1" x14ac:dyDescent="0.2">
      <c r="A47" s="183"/>
      <c r="B47" s="152"/>
      <c r="C47" s="152"/>
      <c r="D47" s="152"/>
      <c r="E47" s="152"/>
      <c r="F47" s="152"/>
      <c r="G47" s="152"/>
      <c r="H47" s="152"/>
      <c r="I47" s="245"/>
      <c r="J47" s="245"/>
      <c r="K47" s="245"/>
      <c r="L47" s="245"/>
      <c r="M47" s="245"/>
      <c r="N47" s="245"/>
      <c r="O47" s="245"/>
      <c r="P47" s="245"/>
    </row>
    <row r="48" spans="1:16" x14ac:dyDescent="0.2">
      <c r="A48" s="243" t="s">
        <v>45</v>
      </c>
      <c r="B48" s="242" t="s">
        <v>198</v>
      </c>
      <c r="C48" s="242"/>
      <c r="D48" s="242"/>
      <c r="E48" s="242"/>
      <c r="F48" s="242"/>
      <c r="G48" s="242"/>
      <c r="H48" s="242"/>
      <c r="I48" s="245" t="s">
        <v>200</v>
      </c>
      <c r="J48" s="246"/>
      <c r="K48" s="246"/>
      <c r="L48" s="246"/>
      <c r="M48" s="245" t="s">
        <v>199</v>
      </c>
      <c r="N48" s="246"/>
      <c r="O48" s="246"/>
      <c r="P48" s="246"/>
    </row>
    <row r="49" spans="1:16" x14ac:dyDescent="0.2">
      <c r="A49" s="243"/>
      <c r="B49" s="242"/>
      <c r="C49" s="242"/>
      <c r="D49" s="242"/>
      <c r="E49" s="242"/>
      <c r="F49" s="242"/>
      <c r="G49" s="242"/>
      <c r="H49" s="242"/>
      <c r="I49" s="246"/>
      <c r="J49" s="246"/>
      <c r="K49" s="246"/>
      <c r="L49" s="246"/>
      <c r="M49" s="246"/>
      <c r="N49" s="246"/>
      <c r="O49" s="246"/>
      <c r="P49" s="246"/>
    </row>
    <row r="50" spans="1:16" x14ac:dyDescent="0.2">
      <c r="A50" s="243"/>
      <c r="B50" s="242"/>
      <c r="C50" s="242"/>
      <c r="D50" s="242"/>
      <c r="E50" s="242"/>
      <c r="F50" s="242"/>
      <c r="G50" s="242"/>
      <c r="H50" s="242"/>
      <c r="I50" s="246"/>
      <c r="J50" s="246"/>
      <c r="K50" s="246"/>
      <c r="L50" s="246"/>
      <c r="M50" s="246"/>
      <c r="N50" s="246"/>
      <c r="O50" s="246"/>
      <c r="P50" s="246"/>
    </row>
    <row r="51" spans="1:16" x14ac:dyDescent="0.2">
      <c r="A51" s="243"/>
      <c r="B51" s="242"/>
      <c r="C51" s="242"/>
      <c r="D51" s="242"/>
      <c r="E51" s="242"/>
      <c r="F51" s="242"/>
      <c r="G51" s="242"/>
      <c r="H51" s="242"/>
      <c r="I51" s="246"/>
      <c r="J51" s="246"/>
      <c r="K51" s="246"/>
      <c r="L51" s="246"/>
      <c r="M51" s="246"/>
      <c r="N51" s="246"/>
      <c r="O51" s="246"/>
      <c r="P51" s="246"/>
    </row>
    <row r="52" spans="1:16" ht="15" customHeight="1" x14ac:dyDescent="0.2">
      <c r="A52" s="243"/>
      <c r="B52" s="242"/>
      <c r="C52" s="242"/>
      <c r="D52" s="242"/>
      <c r="E52" s="242"/>
      <c r="F52" s="242"/>
      <c r="G52" s="242"/>
      <c r="H52" s="242"/>
      <c r="I52" s="246"/>
      <c r="J52" s="246"/>
      <c r="K52" s="246"/>
      <c r="L52" s="246"/>
      <c r="M52" s="246"/>
      <c r="N52" s="246"/>
      <c r="O52" s="246"/>
      <c r="P52" s="246"/>
    </row>
    <row r="53" spans="1:16" ht="20.100000000000001" customHeight="1" x14ac:dyDescent="0.2">
      <c r="A53" s="244" t="s">
        <v>145</v>
      </c>
      <c r="B53" s="244"/>
      <c r="C53" s="244"/>
      <c r="D53" s="244"/>
      <c r="E53" s="244"/>
      <c r="F53" s="244"/>
      <c r="G53" s="244"/>
      <c r="H53" s="244"/>
      <c r="I53" s="253" t="s">
        <v>146</v>
      </c>
      <c r="J53" s="253"/>
      <c r="K53" s="253"/>
      <c r="L53" s="253"/>
      <c r="M53" s="253" t="s">
        <v>182</v>
      </c>
      <c r="N53" s="253"/>
      <c r="O53" s="253"/>
      <c r="P53" s="253"/>
    </row>
    <row r="54" spans="1:16" ht="12.75" customHeight="1" x14ac:dyDescent="0.2">
      <c r="A54" s="183" t="s">
        <v>46</v>
      </c>
      <c r="B54" s="152" t="s">
        <v>154</v>
      </c>
      <c r="C54" s="152"/>
      <c r="D54" s="152"/>
      <c r="E54" s="152"/>
      <c r="F54" s="152"/>
      <c r="G54" s="152"/>
      <c r="H54" s="152"/>
      <c r="I54" s="245" t="s">
        <v>169</v>
      </c>
      <c r="J54" s="245"/>
      <c r="K54" s="245"/>
      <c r="L54" s="245"/>
      <c r="M54" s="245" t="s">
        <v>202</v>
      </c>
      <c r="N54" s="245"/>
      <c r="O54" s="245"/>
      <c r="P54" s="245"/>
    </row>
    <row r="55" spans="1:16" x14ac:dyDescent="0.2">
      <c r="A55" s="183"/>
      <c r="B55" s="152"/>
      <c r="C55" s="152"/>
      <c r="D55" s="152"/>
      <c r="E55" s="152"/>
      <c r="F55" s="152"/>
      <c r="G55" s="152"/>
      <c r="H55" s="152"/>
      <c r="I55" s="245"/>
      <c r="J55" s="245"/>
      <c r="K55" s="245"/>
      <c r="L55" s="245"/>
      <c r="M55" s="245"/>
      <c r="N55" s="245"/>
      <c r="O55" s="245"/>
      <c r="P55" s="245"/>
    </row>
    <row r="56" spans="1:16" x14ac:dyDescent="0.2">
      <c r="A56" s="183"/>
      <c r="B56" s="152"/>
      <c r="C56" s="152"/>
      <c r="D56" s="152"/>
      <c r="E56" s="152"/>
      <c r="F56" s="152"/>
      <c r="G56" s="152"/>
      <c r="H56" s="152"/>
      <c r="I56" s="245"/>
      <c r="J56" s="245"/>
      <c r="K56" s="245"/>
      <c r="L56" s="245"/>
      <c r="M56" s="245"/>
      <c r="N56" s="245"/>
      <c r="O56" s="245"/>
      <c r="P56" s="245"/>
    </row>
    <row r="57" spans="1:16" x14ac:dyDescent="0.2">
      <c r="A57" s="183"/>
      <c r="B57" s="152"/>
      <c r="C57" s="152"/>
      <c r="D57" s="152"/>
      <c r="E57" s="152"/>
      <c r="F57" s="152"/>
      <c r="G57" s="152"/>
      <c r="H57" s="152"/>
      <c r="I57" s="245"/>
      <c r="J57" s="245"/>
      <c r="K57" s="245"/>
      <c r="L57" s="245"/>
      <c r="M57" s="245"/>
      <c r="N57" s="245"/>
      <c r="O57" s="245"/>
      <c r="P57" s="245"/>
    </row>
    <row r="58" spans="1:16" x14ac:dyDescent="0.2">
      <c r="A58" s="183"/>
      <c r="B58" s="152"/>
      <c r="C58" s="152"/>
      <c r="D58" s="152"/>
      <c r="E58" s="152"/>
      <c r="F58" s="152"/>
      <c r="G58" s="152"/>
      <c r="H58" s="152"/>
      <c r="I58" s="245"/>
      <c r="J58" s="245"/>
      <c r="K58" s="245"/>
      <c r="L58" s="245"/>
      <c r="M58" s="245"/>
      <c r="N58" s="245"/>
      <c r="O58" s="245"/>
      <c r="P58" s="245"/>
    </row>
    <row r="59" spans="1:16" x14ac:dyDescent="0.2">
      <c r="A59" s="183"/>
      <c r="B59" s="152"/>
      <c r="C59" s="152"/>
      <c r="D59" s="152"/>
      <c r="E59" s="152"/>
      <c r="F59" s="152"/>
      <c r="G59" s="152"/>
      <c r="H59" s="152"/>
      <c r="I59" s="245"/>
      <c r="J59" s="245"/>
      <c r="K59" s="245"/>
      <c r="L59" s="245"/>
      <c r="M59" s="245"/>
      <c r="N59" s="245"/>
      <c r="O59" s="245"/>
      <c r="P59" s="245"/>
    </row>
    <row r="60" spans="1:16" x14ac:dyDescent="0.2">
      <c r="A60" s="183"/>
      <c r="B60" s="152"/>
      <c r="C60" s="152"/>
      <c r="D60" s="152"/>
      <c r="E60" s="152"/>
      <c r="F60" s="152"/>
      <c r="G60" s="152"/>
      <c r="H60" s="152"/>
      <c r="I60" s="245"/>
      <c r="J60" s="245"/>
      <c r="K60" s="245"/>
      <c r="L60" s="245"/>
      <c r="M60" s="245"/>
      <c r="N60" s="245"/>
      <c r="O60" s="245"/>
      <c r="P60" s="245"/>
    </row>
    <row r="61" spans="1:16" x14ac:dyDescent="0.2">
      <c r="A61" s="183"/>
      <c r="B61" s="152"/>
      <c r="C61" s="152"/>
      <c r="D61" s="152"/>
      <c r="E61" s="152"/>
      <c r="F61" s="152"/>
      <c r="G61" s="152"/>
      <c r="H61" s="152"/>
      <c r="I61" s="245"/>
      <c r="J61" s="245"/>
      <c r="K61" s="245"/>
      <c r="L61" s="245"/>
      <c r="M61" s="245"/>
      <c r="N61" s="245"/>
      <c r="O61" s="245"/>
      <c r="P61" s="245"/>
    </row>
    <row r="62" spans="1:16" x14ac:dyDescent="0.2">
      <c r="A62" s="241" t="s">
        <v>62</v>
      </c>
      <c r="B62" s="242" t="s">
        <v>204</v>
      </c>
      <c r="C62" s="242"/>
      <c r="D62" s="242"/>
      <c r="E62" s="242"/>
      <c r="F62" s="242"/>
      <c r="G62" s="242"/>
      <c r="H62" s="242"/>
      <c r="I62" s="245" t="s">
        <v>157</v>
      </c>
      <c r="J62" s="245"/>
      <c r="K62" s="245"/>
      <c r="L62" s="245"/>
      <c r="M62" s="245" t="s">
        <v>203</v>
      </c>
      <c r="N62" s="245"/>
      <c r="O62" s="245"/>
      <c r="P62" s="245"/>
    </row>
    <row r="63" spans="1:16" x14ac:dyDescent="0.2">
      <c r="A63" s="241"/>
      <c r="B63" s="242"/>
      <c r="C63" s="242"/>
      <c r="D63" s="242"/>
      <c r="E63" s="242"/>
      <c r="F63" s="242"/>
      <c r="G63" s="242"/>
      <c r="H63" s="242"/>
      <c r="I63" s="245"/>
      <c r="J63" s="245"/>
      <c r="K63" s="245"/>
      <c r="L63" s="245"/>
      <c r="M63" s="245"/>
      <c r="N63" s="245"/>
      <c r="O63" s="245"/>
      <c r="P63" s="245"/>
    </row>
    <row r="64" spans="1:16" x14ac:dyDescent="0.2">
      <c r="A64" s="241"/>
      <c r="B64" s="242"/>
      <c r="C64" s="242"/>
      <c r="D64" s="242"/>
      <c r="E64" s="242"/>
      <c r="F64" s="242"/>
      <c r="G64" s="242"/>
      <c r="H64" s="242"/>
      <c r="I64" s="245"/>
      <c r="J64" s="245"/>
      <c r="K64" s="245"/>
      <c r="L64" s="245"/>
      <c r="M64" s="245"/>
      <c r="N64" s="245"/>
      <c r="O64" s="245"/>
      <c r="P64" s="245"/>
    </row>
    <row r="65" spans="1:16" ht="17.25" customHeight="1" x14ac:dyDescent="0.2">
      <c r="A65" s="241"/>
      <c r="B65" s="242"/>
      <c r="C65" s="242"/>
      <c r="D65" s="242"/>
      <c r="E65" s="242"/>
      <c r="F65" s="242"/>
      <c r="G65" s="242"/>
      <c r="H65" s="242"/>
      <c r="I65" s="245"/>
      <c r="J65" s="245"/>
      <c r="K65" s="245"/>
      <c r="L65" s="245"/>
      <c r="M65" s="245"/>
      <c r="N65" s="245"/>
      <c r="O65" s="245"/>
      <c r="P65" s="245"/>
    </row>
  </sheetData>
  <sheetProtection algorithmName="SHA-512" hashValue="yQpIUFXOKwW8ooUvnxfyPE9u8oPPb/A6dEqIQj63bf2gIT9gx2OAObXUs6xylNCA2UDqfKqtA17d/vP6hKLveQ==" saltValue="Wi6vp8wEsy2dgTaCkdGpUw==" spinCount="100000" sheet="1" objects="1" scenarios="1"/>
  <mergeCells count="79">
    <mergeCell ref="I53:L53"/>
    <mergeCell ref="M53:P53"/>
    <mergeCell ref="M32:P40"/>
    <mergeCell ref="M41:P47"/>
    <mergeCell ref="M48:P52"/>
    <mergeCell ref="M54:P61"/>
    <mergeCell ref="M62:P65"/>
    <mergeCell ref="M3:P3"/>
    <mergeCell ref="M4:M5"/>
    <mergeCell ref="N4:O4"/>
    <mergeCell ref="P4:P5"/>
    <mergeCell ref="M31:P31"/>
    <mergeCell ref="I54:L61"/>
    <mergeCell ref="I62:L65"/>
    <mergeCell ref="A31:H31"/>
    <mergeCell ref="I31:L31"/>
    <mergeCell ref="L4:L5"/>
    <mergeCell ref="C20:C21"/>
    <mergeCell ref="A18:A19"/>
    <mergeCell ref="B18:B19"/>
    <mergeCell ref="C18:C19"/>
    <mergeCell ref="A20:A21"/>
    <mergeCell ref="B20:B21"/>
    <mergeCell ref="A14:A15"/>
    <mergeCell ref="B14:B15"/>
    <mergeCell ref="C14:C15"/>
    <mergeCell ref="A16:A17"/>
    <mergeCell ref="B16:B17"/>
    <mergeCell ref="I3:L3"/>
    <mergeCell ref="I32:L40"/>
    <mergeCell ref="I41:L47"/>
    <mergeCell ref="I48:L52"/>
    <mergeCell ref="A3:H3"/>
    <mergeCell ref="I4:I5"/>
    <mergeCell ref="J4:K4"/>
    <mergeCell ref="D14:D15"/>
    <mergeCell ref="D16:D17"/>
    <mergeCell ref="D18:D19"/>
    <mergeCell ref="D20:D21"/>
    <mergeCell ref="D22:D23"/>
    <mergeCell ref="A22:A23"/>
    <mergeCell ref="B22:B23"/>
    <mergeCell ref="C22:C23"/>
    <mergeCell ref="A24:D25"/>
    <mergeCell ref="C16:C17"/>
    <mergeCell ref="A10:A11"/>
    <mergeCell ref="B10:B11"/>
    <mergeCell ref="C10:C11"/>
    <mergeCell ref="D10:D11"/>
    <mergeCell ref="A12:A13"/>
    <mergeCell ref="B12:B13"/>
    <mergeCell ref="C12:C13"/>
    <mergeCell ref="D12:D13"/>
    <mergeCell ref="A62:A65"/>
    <mergeCell ref="B62:H65"/>
    <mergeCell ref="B32:H40"/>
    <mergeCell ref="A32:A40"/>
    <mergeCell ref="B54:H61"/>
    <mergeCell ref="A54:A61"/>
    <mergeCell ref="B48:H52"/>
    <mergeCell ref="A48:A52"/>
    <mergeCell ref="A41:A47"/>
    <mergeCell ref="B41:H47"/>
    <mergeCell ref="A53:H53"/>
    <mergeCell ref="E4:E5"/>
    <mergeCell ref="H4:H5"/>
    <mergeCell ref="A4:A5"/>
    <mergeCell ref="B4:B5"/>
    <mergeCell ref="C4:C5"/>
    <mergeCell ref="D4:D5"/>
    <mergeCell ref="F4:G4"/>
    <mergeCell ref="A8:A9"/>
    <mergeCell ref="B8:B9"/>
    <mergeCell ref="C8:C9"/>
    <mergeCell ref="D8:D9"/>
    <mergeCell ref="A6:A7"/>
    <mergeCell ref="B6:B7"/>
    <mergeCell ref="C6:C7"/>
    <mergeCell ref="D6:D7"/>
  </mergeCells>
  <phoneticPr fontId="1" type="noConversion"/>
  <pageMargins left="0.39370078740157483" right="0.19685039370078741" top="0.59055118110236227" bottom="0.19685039370078741" header="0.31496062992125984" footer="0.31496062992125984"/>
  <pageSetup paperSize="8" scale="83" orientation="landscape" r:id="rId1"/>
  <headerFooter alignWithMargins="0">
    <oddHeader>&amp;CKOMUNALAC POŽEGA d.o.o. - II. REBALANS PLANA INVESTICIJA I INVESTICIJSKOG ODRŽAVANJA ZA 2023. GODINU</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9"/>
  <sheetViews>
    <sheetView zoomScaleNormal="100" workbookViewId="0">
      <selection activeCell="R12" sqref="R12"/>
    </sheetView>
  </sheetViews>
  <sheetFormatPr defaultRowHeight="12.75" x14ac:dyDescent="0.2"/>
  <cols>
    <col min="1" max="1" width="4.7109375" style="5" customWidth="1"/>
    <col min="2" max="2" width="29.7109375" style="5" customWidth="1"/>
    <col min="3" max="3" width="34.7109375" style="5" customWidth="1"/>
    <col min="4" max="4" width="13.7109375" style="18" customWidth="1"/>
    <col min="5" max="5" width="5.7109375" style="18" customWidth="1"/>
    <col min="6" max="8" width="15.7109375" style="2" customWidth="1"/>
    <col min="9" max="9" width="5.7109375" style="2" customWidth="1"/>
    <col min="10" max="12" width="15.7109375" style="2" customWidth="1"/>
    <col min="13" max="13" width="5.7109375" style="2" customWidth="1"/>
    <col min="14" max="16" width="15.7109375" style="2" customWidth="1"/>
    <col min="17" max="16384" width="9.140625" style="2"/>
  </cols>
  <sheetData>
    <row r="1" spans="1:16" s="15" customFormat="1" ht="20.100000000000001" customHeight="1" x14ac:dyDescent="0.2">
      <c r="A1" s="13" t="s">
        <v>0</v>
      </c>
      <c r="B1" s="14" t="s">
        <v>6</v>
      </c>
      <c r="C1" s="14"/>
      <c r="D1" s="17"/>
      <c r="E1" s="17"/>
      <c r="G1" s="14"/>
    </row>
    <row r="2" spans="1:16" s="3" customFormat="1" ht="9.9499999999999993" customHeight="1" x14ac:dyDescent="0.2">
      <c r="A2" s="11"/>
      <c r="B2" s="12"/>
      <c r="C2" s="12"/>
      <c r="D2" s="18"/>
      <c r="E2" s="18"/>
      <c r="F2" s="2"/>
      <c r="G2" s="2"/>
    </row>
    <row r="3" spans="1:16" s="3" customFormat="1" ht="20.100000000000001" customHeight="1" x14ac:dyDescent="0.2">
      <c r="A3" s="250" t="s">
        <v>145</v>
      </c>
      <c r="B3" s="250"/>
      <c r="C3" s="250"/>
      <c r="D3" s="250"/>
      <c r="E3" s="250"/>
      <c r="F3" s="250"/>
      <c r="G3" s="250"/>
      <c r="H3" s="184"/>
      <c r="I3" s="196" t="s">
        <v>147</v>
      </c>
      <c r="J3" s="197"/>
      <c r="K3" s="197"/>
      <c r="L3" s="198"/>
      <c r="M3" s="196" t="s">
        <v>183</v>
      </c>
      <c r="N3" s="197"/>
      <c r="O3" s="197"/>
      <c r="P3" s="198"/>
    </row>
    <row r="4" spans="1:16" s="3" customFormat="1" ht="24.95" customHeight="1" x14ac:dyDescent="0.2">
      <c r="A4" s="266" t="s">
        <v>14</v>
      </c>
      <c r="B4" s="268" t="s">
        <v>18</v>
      </c>
      <c r="C4" s="264" t="s">
        <v>20</v>
      </c>
      <c r="D4" s="239" t="s">
        <v>19</v>
      </c>
      <c r="E4" s="262" t="s">
        <v>112</v>
      </c>
      <c r="F4" s="264" t="s">
        <v>13</v>
      </c>
      <c r="G4" s="265"/>
      <c r="H4" s="148" t="s">
        <v>120</v>
      </c>
      <c r="I4" s="262" t="s">
        <v>112</v>
      </c>
      <c r="J4" s="264" t="s">
        <v>13</v>
      </c>
      <c r="K4" s="265"/>
      <c r="L4" s="148" t="s">
        <v>120</v>
      </c>
      <c r="M4" s="262" t="s">
        <v>112</v>
      </c>
      <c r="N4" s="264" t="s">
        <v>13</v>
      </c>
      <c r="O4" s="265"/>
      <c r="P4" s="148" t="s">
        <v>120</v>
      </c>
    </row>
    <row r="5" spans="1:16" s="3" customFormat="1" ht="24.95" customHeight="1" x14ac:dyDescent="0.2">
      <c r="A5" s="267"/>
      <c r="B5" s="269"/>
      <c r="C5" s="270"/>
      <c r="D5" s="162"/>
      <c r="E5" s="263"/>
      <c r="F5" s="16" t="s">
        <v>137</v>
      </c>
      <c r="G5" s="24" t="s">
        <v>136</v>
      </c>
      <c r="H5" s="149"/>
      <c r="I5" s="263"/>
      <c r="J5" s="16" t="s">
        <v>137</v>
      </c>
      <c r="K5" s="24" t="s">
        <v>136</v>
      </c>
      <c r="L5" s="149"/>
      <c r="M5" s="263"/>
      <c r="N5" s="16" t="s">
        <v>137</v>
      </c>
      <c r="O5" s="24" t="s">
        <v>136</v>
      </c>
      <c r="P5" s="149"/>
    </row>
    <row r="6" spans="1:16" s="3" customFormat="1" ht="45" customHeight="1" x14ac:dyDescent="0.2">
      <c r="A6" s="171" t="s">
        <v>7</v>
      </c>
      <c r="B6" s="258" t="s">
        <v>81</v>
      </c>
      <c r="C6" s="180" t="s">
        <v>152</v>
      </c>
      <c r="D6" s="206" t="s">
        <v>77</v>
      </c>
      <c r="E6" s="47" t="s">
        <v>113</v>
      </c>
      <c r="F6" s="21">
        <v>250000</v>
      </c>
      <c r="G6" s="25" t="s">
        <v>27</v>
      </c>
      <c r="H6" s="33">
        <f t="shared" ref="H6:H11" si="0">SUM(F6:G6)</f>
        <v>250000</v>
      </c>
      <c r="I6" s="47" t="s">
        <v>113</v>
      </c>
      <c r="J6" s="21">
        <v>20000</v>
      </c>
      <c r="K6" s="25" t="s">
        <v>27</v>
      </c>
      <c r="L6" s="33">
        <f t="shared" ref="L6:L11" si="1">SUM(J6:K6)</f>
        <v>20000</v>
      </c>
      <c r="M6" s="47" t="s">
        <v>113</v>
      </c>
      <c r="N6" s="21">
        <v>5000</v>
      </c>
      <c r="O6" s="25" t="s">
        <v>27</v>
      </c>
      <c r="P6" s="33">
        <f t="shared" ref="P6:P11" si="2">SUM(N6:O6)</f>
        <v>5000</v>
      </c>
    </row>
    <row r="7" spans="1:16" s="3" customFormat="1" ht="45" customHeight="1" x14ac:dyDescent="0.2">
      <c r="A7" s="172"/>
      <c r="B7" s="259"/>
      <c r="C7" s="181"/>
      <c r="D7" s="207"/>
      <c r="E7" s="80" t="s">
        <v>114</v>
      </c>
      <c r="F7" s="22">
        <f>F6/7.534</f>
        <v>33182.904167772766</v>
      </c>
      <c r="G7" s="27" t="s">
        <v>27</v>
      </c>
      <c r="H7" s="98">
        <f t="shared" si="0"/>
        <v>33182.904167772766</v>
      </c>
      <c r="I7" s="80" t="s">
        <v>114</v>
      </c>
      <c r="J7" s="22">
        <f>J6/7.5345</f>
        <v>2654.4561682925209</v>
      </c>
      <c r="K7" s="27" t="s">
        <v>27</v>
      </c>
      <c r="L7" s="98">
        <f t="shared" si="1"/>
        <v>2654.4561682925209</v>
      </c>
      <c r="M7" s="80" t="s">
        <v>114</v>
      </c>
      <c r="N7" s="22">
        <f>N6/7.5345</f>
        <v>663.61404207313024</v>
      </c>
      <c r="O7" s="27" t="s">
        <v>27</v>
      </c>
      <c r="P7" s="98">
        <f t="shared" si="2"/>
        <v>663.61404207313024</v>
      </c>
    </row>
    <row r="8" spans="1:16" s="3" customFormat="1" ht="27" customHeight="1" x14ac:dyDescent="0.2">
      <c r="A8" s="171" t="s">
        <v>8</v>
      </c>
      <c r="B8" s="260" t="s">
        <v>82</v>
      </c>
      <c r="C8" s="180" t="s">
        <v>76</v>
      </c>
      <c r="D8" s="177" t="s">
        <v>78</v>
      </c>
      <c r="E8" s="47" t="s">
        <v>113</v>
      </c>
      <c r="F8" s="21">
        <v>20000</v>
      </c>
      <c r="G8" s="25" t="s">
        <v>27</v>
      </c>
      <c r="H8" s="33">
        <f t="shared" si="0"/>
        <v>20000</v>
      </c>
      <c r="I8" s="47" t="s">
        <v>113</v>
      </c>
      <c r="J8" s="21">
        <v>20000</v>
      </c>
      <c r="K8" s="25" t="s">
        <v>27</v>
      </c>
      <c r="L8" s="33">
        <f t="shared" si="1"/>
        <v>20000</v>
      </c>
      <c r="M8" s="47" t="s">
        <v>113</v>
      </c>
      <c r="N8" s="21">
        <v>5000</v>
      </c>
      <c r="O8" s="25" t="s">
        <v>27</v>
      </c>
      <c r="P8" s="33">
        <f t="shared" si="2"/>
        <v>5000</v>
      </c>
    </row>
    <row r="9" spans="1:16" s="3" customFormat="1" ht="27" customHeight="1" x14ac:dyDescent="0.2">
      <c r="A9" s="172"/>
      <c r="B9" s="210"/>
      <c r="C9" s="181"/>
      <c r="D9" s="178"/>
      <c r="E9" s="80" t="s">
        <v>114</v>
      </c>
      <c r="F9" s="22">
        <f>F8/7.534</f>
        <v>2654.6323334218209</v>
      </c>
      <c r="G9" s="27" t="s">
        <v>27</v>
      </c>
      <c r="H9" s="38">
        <f t="shared" si="0"/>
        <v>2654.6323334218209</v>
      </c>
      <c r="I9" s="80" t="s">
        <v>114</v>
      </c>
      <c r="J9" s="22">
        <f>J8/7.5345</f>
        <v>2654.4561682925209</v>
      </c>
      <c r="K9" s="27" t="s">
        <v>27</v>
      </c>
      <c r="L9" s="38">
        <f t="shared" si="1"/>
        <v>2654.4561682925209</v>
      </c>
      <c r="M9" s="80" t="s">
        <v>114</v>
      </c>
      <c r="N9" s="22">
        <f>N8/7.5345</f>
        <v>663.61404207313024</v>
      </c>
      <c r="O9" s="27" t="s">
        <v>27</v>
      </c>
      <c r="P9" s="38">
        <f t="shared" si="2"/>
        <v>663.61404207313024</v>
      </c>
    </row>
    <row r="10" spans="1:16" s="3" customFormat="1" ht="33" customHeight="1" x14ac:dyDescent="0.2">
      <c r="A10" s="261" t="s">
        <v>0</v>
      </c>
      <c r="B10" s="254" t="s">
        <v>83</v>
      </c>
      <c r="C10" s="255" t="s">
        <v>73</v>
      </c>
      <c r="D10" s="173" t="s">
        <v>33</v>
      </c>
      <c r="E10" s="52" t="s">
        <v>113</v>
      </c>
      <c r="F10" s="54">
        <v>50000</v>
      </c>
      <c r="G10" s="56" t="s">
        <v>27</v>
      </c>
      <c r="H10" s="37">
        <f t="shared" si="0"/>
        <v>50000</v>
      </c>
      <c r="I10" s="52" t="s">
        <v>113</v>
      </c>
      <c r="J10" s="54">
        <v>0</v>
      </c>
      <c r="K10" s="56" t="s">
        <v>27</v>
      </c>
      <c r="L10" s="37">
        <f t="shared" si="1"/>
        <v>0</v>
      </c>
      <c r="M10" s="52" t="s">
        <v>113</v>
      </c>
      <c r="N10" s="54">
        <v>0</v>
      </c>
      <c r="O10" s="56" t="s">
        <v>27</v>
      </c>
      <c r="P10" s="37">
        <f t="shared" si="2"/>
        <v>0</v>
      </c>
    </row>
    <row r="11" spans="1:16" s="3" customFormat="1" ht="33" customHeight="1" x14ac:dyDescent="0.2">
      <c r="A11" s="172"/>
      <c r="B11" s="210"/>
      <c r="C11" s="181"/>
      <c r="D11" s="207"/>
      <c r="E11" s="80" t="s">
        <v>114</v>
      </c>
      <c r="F11" s="90">
        <f>F10/7.534</f>
        <v>6636.5808335545526</v>
      </c>
      <c r="G11" s="36" t="s">
        <v>27</v>
      </c>
      <c r="H11" s="89">
        <f t="shared" si="0"/>
        <v>6636.5808335545526</v>
      </c>
      <c r="I11" s="80" t="s">
        <v>114</v>
      </c>
      <c r="J11" s="90">
        <v>0</v>
      </c>
      <c r="K11" s="36" t="s">
        <v>27</v>
      </c>
      <c r="L11" s="89">
        <f t="shared" si="1"/>
        <v>0</v>
      </c>
      <c r="M11" s="80" t="s">
        <v>114</v>
      </c>
      <c r="N11" s="90">
        <v>0</v>
      </c>
      <c r="O11" s="36" t="s">
        <v>27</v>
      </c>
      <c r="P11" s="89">
        <f t="shared" si="2"/>
        <v>0</v>
      </c>
    </row>
    <row r="12" spans="1:16" s="3" customFormat="1" ht="21" customHeight="1" x14ac:dyDescent="0.2">
      <c r="A12" s="199" t="s">
        <v>140</v>
      </c>
      <c r="B12" s="200"/>
      <c r="C12" s="200"/>
      <c r="D12" s="256"/>
      <c r="E12" s="73" t="s">
        <v>113</v>
      </c>
      <c r="F12" s="67">
        <f>F6+F8+F10</f>
        <v>320000</v>
      </c>
      <c r="G12" s="91" t="s">
        <v>27</v>
      </c>
      <c r="H12" s="85">
        <f>H6+H8+H10</f>
        <v>320000</v>
      </c>
      <c r="I12" s="73" t="s">
        <v>113</v>
      </c>
      <c r="J12" s="67">
        <f>J6+J8+J10</f>
        <v>40000</v>
      </c>
      <c r="K12" s="91" t="s">
        <v>27</v>
      </c>
      <c r="L12" s="85">
        <f>L6+L8+L10</f>
        <v>40000</v>
      </c>
      <c r="M12" s="73" t="s">
        <v>113</v>
      </c>
      <c r="N12" s="67">
        <f>N6+N8+N10</f>
        <v>10000</v>
      </c>
      <c r="O12" s="91" t="s">
        <v>27</v>
      </c>
      <c r="P12" s="85">
        <f>P6+P8+P10</f>
        <v>10000</v>
      </c>
    </row>
    <row r="13" spans="1:16" s="3" customFormat="1" ht="21" customHeight="1" x14ac:dyDescent="0.2">
      <c r="A13" s="201"/>
      <c r="B13" s="202"/>
      <c r="C13" s="202"/>
      <c r="D13" s="257"/>
      <c r="E13" s="93" t="s">
        <v>114</v>
      </c>
      <c r="F13" s="69">
        <f>F12/7.5345</f>
        <v>42471.298692680335</v>
      </c>
      <c r="G13" s="92" t="s">
        <v>27</v>
      </c>
      <c r="H13" s="86">
        <f>SUM(F13:G13)</f>
        <v>42471.298692680335</v>
      </c>
      <c r="I13" s="93" t="s">
        <v>114</v>
      </c>
      <c r="J13" s="69">
        <f>J12/7.5345</f>
        <v>5308.9123365850419</v>
      </c>
      <c r="K13" s="92" t="s">
        <v>27</v>
      </c>
      <c r="L13" s="86">
        <f>SUM(J13:K13)</f>
        <v>5308.9123365850419</v>
      </c>
      <c r="M13" s="93" t="s">
        <v>114</v>
      </c>
      <c r="N13" s="69">
        <f>N12/7.5345</f>
        <v>1327.2280841462605</v>
      </c>
      <c r="O13" s="92" t="s">
        <v>27</v>
      </c>
      <c r="P13" s="86">
        <f>SUM(N13:O13)</f>
        <v>1327.2280841462605</v>
      </c>
    </row>
    <row r="14" spans="1:16" s="3" customFormat="1" ht="12.75" customHeight="1" x14ac:dyDescent="0.2">
      <c r="A14" s="6"/>
      <c r="B14" s="6"/>
      <c r="C14" s="6"/>
      <c r="D14" s="19"/>
      <c r="E14" s="19"/>
      <c r="F14" s="6"/>
      <c r="G14" s="6"/>
    </row>
    <row r="15" spans="1:16" s="3" customFormat="1" ht="12.75" customHeight="1" x14ac:dyDescent="0.2">
      <c r="A15" s="6"/>
      <c r="B15" s="6"/>
      <c r="C15" s="6"/>
      <c r="D15" s="19"/>
      <c r="E15" s="19"/>
      <c r="F15" s="6"/>
      <c r="G15" s="6"/>
    </row>
    <row r="16" spans="1:16" s="3" customFormat="1" ht="12.75" customHeight="1" x14ac:dyDescent="0.2">
      <c r="A16" s="7" t="s">
        <v>53</v>
      </c>
      <c r="B16" s="7"/>
      <c r="C16" s="7"/>
      <c r="D16" s="20"/>
      <c r="E16" s="20"/>
      <c r="F16" s="7"/>
      <c r="G16" s="7"/>
    </row>
    <row r="17" spans="1:16" s="3" customFormat="1" ht="9.75" customHeight="1" x14ac:dyDescent="0.2">
      <c r="A17" s="7"/>
      <c r="B17" s="7"/>
      <c r="C17" s="7"/>
      <c r="D17" s="20"/>
      <c r="E17" s="20"/>
      <c r="F17" s="7"/>
      <c r="G17" s="7"/>
    </row>
    <row r="18" spans="1:16" s="3" customFormat="1" ht="20.100000000000001" customHeight="1" x14ac:dyDescent="0.2">
      <c r="A18" s="271" t="s">
        <v>145</v>
      </c>
      <c r="B18" s="271"/>
      <c r="C18" s="271"/>
      <c r="D18" s="271"/>
      <c r="E18" s="271"/>
      <c r="F18" s="271"/>
      <c r="G18" s="271"/>
      <c r="H18" s="271"/>
      <c r="I18" s="195" t="s">
        <v>147</v>
      </c>
      <c r="J18" s="195"/>
      <c r="K18" s="195"/>
      <c r="L18" s="195"/>
      <c r="M18" s="195" t="s">
        <v>183</v>
      </c>
      <c r="N18" s="195"/>
      <c r="O18" s="195"/>
      <c r="P18" s="195"/>
    </row>
    <row r="19" spans="1:16" s="3" customFormat="1" ht="12.75" customHeight="1" x14ac:dyDescent="0.2">
      <c r="A19" s="273" t="s">
        <v>74</v>
      </c>
      <c r="B19" s="272" t="s">
        <v>158</v>
      </c>
      <c r="C19" s="272"/>
      <c r="D19" s="272"/>
      <c r="E19" s="272"/>
      <c r="F19" s="272"/>
      <c r="G19" s="272"/>
      <c r="H19" s="272"/>
      <c r="I19" s="245" t="s">
        <v>175</v>
      </c>
      <c r="J19" s="245"/>
      <c r="K19" s="245"/>
      <c r="L19" s="245"/>
      <c r="M19" s="245" t="s">
        <v>186</v>
      </c>
      <c r="N19" s="245"/>
      <c r="O19" s="245"/>
      <c r="P19" s="245"/>
    </row>
    <row r="20" spans="1:16" s="3" customFormat="1" ht="12.75" customHeight="1" x14ac:dyDescent="0.2">
      <c r="A20" s="273"/>
      <c r="B20" s="272"/>
      <c r="C20" s="272"/>
      <c r="D20" s="272"/>
      <c r="E20" s="272"/>
      <c r="F20" s="272"/>
      <c r="G20" s="272"/>
      <c r="H20" s="272"/>
      <c r="I20" s="245"/>
      <c r="J20" s="245"/>
      <c r="K20" s="245"/>
      <c r="L20" s="245"/>
      <c r="M20" s="245"/>
      <c r="N20" s="245"/>
      <c r="O20" s="245"/>
      <c r="P20" s="245"/>
    </row>
    <row r="21" spans="1:16" s="3" customFormat="1" ht="12.75" customHeight="1" x14ac:dyDescent="0.2">
      <c r="A21" s="273"/>
      <c r="B21" s="272"/>
      <c r="C21" s="272"/>
      <c r="D21" s="272"/>
      <c r="E21" s="272"/>
      <c r="F21" s="272"/>
      <c r="G21" s="272"/>
      <c r="H21" s="272"/>
      <c r="I21" s="245"/>
      <c r="J21" s="245"/>
      <c r="K21" s="245"/>
      <c r="L21" s="245"/>
      <c r="M21" s="245"/>
      <c r="N21" s="245"/>
      <c r="O21" s="245"/>
      <c r="P21" s="245"/>
    </row>
    <row r="22" spans="1:16" s="3" customFormat="1" ht="12.75" customHeight="1" x14ac:dyDescent="0.2">
      <c r="A22" s="273"/>
      <c r="B22" s="272"/>
      <c r="C22" s="272"/>
      <c r="D22" s="272"/>
      <c r="E22" s="272"/>
      <c r="F22" s="272"/>
      <c r="G22" s="272"/>
      <c r="H22" s="272"/>
      <c r="I22" s="245"/>
      <c r="J22" s="245"/>
      <c r="K22" s="245"/>
      <c r="L22" s="245"/>
      <c r="M22" s="245"/>
      <c r="N22" s="245"/>
      <c r="O22" s="245"/>
      <c r="P22" s="245"/>
    </row>
    <row r="23" spans="1:16" s="3" customFormat="1" ht="12.75" customHeight="1" x14ac:dyDescent="0.2">
      <c r="A23" s="273" t="s">
        <v>75</v>
      </c>
      <c r="B23" s="272" t="s">
        <v>165</v>
      </c>
      <c r="C23" s="272"/>
      <c r="D23" s="272"/>
      <c r="E23" s="272"/>
      <c r="F23" s="272"/>
      <c r="G23" s="272"/>
      <c r="H23" s="272"/>
      <c r="I23" s="245" t="s">
        <v>151</v>
      </c>
      <c r="J23" s="245"/>
      <c r="K23" s="245"/>
      <c r="L23" s="245"/>
      <c r="M23" s="245" t="s">
        <v>186</v>
      </c>
      <c r="N23" s="245"/>
      <c r="O23" s="245"/>
      <c r="P23" s="245"/>
    </row>
    <row r="24" spans="1:16" s="3" customFormat="1" ht="12.75" customHeight="1" x14ac:dyDescent="0.2">
      <c r="A24" s="273"/>
      <c r="B24" s="272"/>
      <c r="C24" s="272"/>
      <c r="D24" s="272"/>
      <c r="E24" s="272"/>
      <c r="F24" s="272"/>
      <c r="G24" s="272"/>
      <c r="H24" s="272"/>
      <c r="I24" s="245"/>
      <c r="J24" s="245"/>
      <c r="K24" s="245"/>
      <c r="L24" s="245"/>
      <c r="M24" s="245"/>
      <c r="N24" s="245"/>
      <c r="O24" s="245"/>
      <c r="P24" s="245"/>
    </row>
    <row r="25" spans="1:16" s="3" customFormat="1" ht="12.75" customHeight="1" x14ac:dyDescent="0.2">
      <c r="A25" s="273"/>
      <c r="B25" s="272"/>
      <c r="C25" s="272"/>
      <c r="D25" s="272"/>
      <c r="E25" s="272"/>
      <c r="F25" s="272"/>
      <c r="G25" s="272"/>
      <c r="H25" s="272"/>
      <c r="I25" s="245"/>
      <c r="J25" s="245"/>
      <c r="K25" s="245"/>
      <c r="L25" s="245"/>
      <c r="M25" s="245"/>
      <c r="N25" s="245"/>
      <c r="O25" s="245"/>
      <c r="P25" s="245"/>
    </row>
    <row r="26" spans="1:16" s="3" customFormat="1" ht="12.75" customHeight="1" x14ac:dyDescent="0.2">
      <c r="A26" s="183" t="s">
        <v>79</v>
      </c>
      <c r="B26" s="231" t="s">
        <v>80</v>
      </c>
      <c r="C26" s="152"/>
      <c r="D26" s="152"/>
      <c r="E26" s="152"/>
      <c r="F26" s="152"/>
      <c r="G26" s="152"/>
      <c r="H26" s="152"/>
      <c r="I26" s="245" t="s">
        <v>170</v>
      </c>
      <c r="J26" s="245"/>
      <c r="K26" s="245"/>
      <c r="L26" s="245"/>
      <c r="M26" s="245" t="s">
        <v>151</v>
      </c>
      <c r="N26" s="245"/>
      <c r="O26" s="245"/>
      <c r="P26" s="245"/>
    </row>
    <row r="27" spans="1:16" s="3" customFormat="1" ht="12.75" customHeight="1" x14ac:dyDescent="0.2">
      <c r="A27" s="183"/>
      <c r="B27" s="152"/>
      <c r="C27" s="152"/>
      <c r="D27" s="152"/>
      <c r="E27" s="152"/>
      <c r="F27" s="152"/>
      <c r="G27" s="152"/>
      <c r="H27" s="152"/>
      <c r="I27" s="245"/>
      <c r="J27" s="245"/>
      <c r="K27" s="245"/>
      <c r="L27" s="245"/>
      <c r="M27" s="245"/>
      <c r="N27" s="245"/>
      <c r="O27" s="245"/>
      <c r="P27" s="245"/>
    </row>
    <row r="28" spans="1:16" s="3" customFormat="1" ht="12.75" customHeight="1" x14ac:dyDescent="0.2">
      <c r="A28" s="183"/>
      <c r="B28" s="152"/>
      <c r="C28" s="152"/>
      <c r="D28" s="152"/>
      <c r="E28" s="152"/>
      <c r="F28" s="152"/>
      <c r="G28" s="152"/>
      <c r="H28" s="152"/>
      <c r="I28" s="245"/>
      <c r="J28" s="245"/>
      <c r="K28" s="245"/>
      <c r="L28" s="245"/>
      <c r="M28" s="245"/>
      <c r="N28" s="245"/>
      <c r="O28" s="245"/>
      <c r="P28" s="245"/>
    </row>
    <row r="29" spans="1:16" s="3" customFormat="1" ht="15.75" customHeight="1" x14ac:dyDescent="0.2">
      <c r="A29" s="183"/>
      <c r="B29" s="152"/>
      <c r="C29" s="152"/>
      <c r="D29" s="152"/>
      <c r="E29" s="152"/>
      <c r="F29" s="152"/>
      <c r="G29" s="152"/>
      <c r="H29" s="152"/>
      <c r="I29" s="245"/>
      <c r="J29" s="245"/>
      <c r="K29" s="245"/>
      <c r="L29" s="245"/>
      <c r="M29" s="245"/>
      <c r="N29" s="245"/>
      <c r="O29" s="245"/>
      <c r="P29" s="245"/>
    </row>
    <row r="30" spans="1:16" ht="12.75" customHeight="1" x14ac:dyDescent="0.2"/>
    <row r="31" spans="1:16" ht="12.75" customHeight="1" x14ac:dyDescent="0.2"/>
    <row r="32" spans="1: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sheetData>
  <sheetProtection algorithmName="SHA-512" hashValue="kYHiME8+oYZjkIQduiQGRUty1Z+WGPLCxgn95fOdZoUTnkpIc5bZ7nhW3k0hX3ffTxZryj3u+EWTopacvRt6dQ==" saltValue="yXpcIsiKLrsaYkTRfSSpbA==" spinCount="100000" sheet="1" objects="1" scenarios="1"/>
  <mergeCells count="44">
    <mergeCell ref="M19:P22"/>
    <mergeCell ref="M23:P25"/>
    <mergeCell ref="M26:P29"/>
    <mergeCell ref="M3:P3"/>
    <mergeCell ref="M4:M5"/>
    <mergeCell ref="N4:O4"/>
    <mergeCell ref="P4:P5"/>
    <mergeCell ref="M18:P18"/>
    <mergeCell ref="A18:H18"/>
    <mergeCell ref="I18:L18"/>
    <mergeCell ref="I19:L22"/>
    <mergeCell ref="I23:L25"/>
    <mergeCell ref="I26:L29"/>
    <mergeCell ref="B19:H22"/>
    <mergeCell ref="B23:H25"/>
    <mergeCell ref="A19:A22"/>
    <mergeCell ref="A23:A25"/>
    <mergeCell ref="A26:A29"/>
    <mergeCell ref="B26:H29"/>
    <mergeCell ref="A3:H3"/>
    <mergeCell ref="I4:I5"/>
    <mergeCell ref="J4:K4"/>
    <mergeCell ref="L4:L5"/>
    <mergeCell ref="I3:L3"/>
    <mergeCell ref="F4:G4"/>
    <mergeCell ref="H4:H5"/>
    <mergeCell ref="A4:A5"/>
    <mergeCell ref="B4:B5"/>
    <mergeCell ref="C4:C5"/>
    <mergeCell ref="D4:D5"/>
    <mergeCell ref="E4:E5"/>
    <mergeCell ref="B10:B11"/>
    <mergeCell ref="C10:C11"/>
    <mergeCell ref="D6:D7"/>
    <mergeCell ref="D10:D11"/>
    <mergeCell ref="A12:D13"/>
    <mergeCell ref="A6:A7"/>
    <mergeCell ref="B6:B7"/>
    <mergeCell ref="C6:C7"/>
    <mergeCell ref="A8:A9"/>
    <mergeCell ref="B8:B9"/>
    <mergeCell ref="C8:C9"/>
    <mergeCell ref="D8:D9"/>
    <mergeCell ref="A10:A11"/>
  </mergeCells>
  <phoneticPr fontId="1" type="noConversion"/>
  <pageMargins left="0.39370078740157483" right="0.19685039370078741" top="0.59055118110236227" bottom="0.19685039370078741" header="0.31496062992125984" footer="0.31496062992125984"/>
  <pageSetup paperSize="8" scale="85" orientation="landscape" r:id="rId1"/>
  <headerFooter alignWithMargins="0">
    <oddHeader>&amp;CKOMUNALAC POŽEGA d.o.o. - II. REBALANS PLANA INVESTICIJA I INVESTICIJSKOG ODRŽAVANJA ZA 2023. GODINU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2"/>
  <sheetViews>
    <sheetView zoomScaleNormal="100" workbookViewId="0">
      <selection activeCell="R9" sqref="R9"/>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5" width="5.7109375" style="4" customWidth="1"/>
    <col min="6" max="8" width="15.7109375" style="2" customWidth="1"/>
    <col min="9" max="9" width="5.7109375" style="2" customWidth="1"/>
    <col min="10" max="12" width="15.7109375" style="2" customWidth="1"/>
    <col min="13" max="13" width="5.7109375" style="2" customWidth="1"/>
    <col min="14" max="16" width="15.7109375" style="2" customWidth="1"/>
    <col min="17" max="16384" width="9.140625" style="2"/>
  </cols>
  <sheetData>
    <row r="1" spans="1:16" s="15" customFormat="1" ht="20.100000000000001" customHeight="1" x14ac:dyDescent="0.2">
      <c r="A1" s="13" t="s">
        <v>1</v>
      </c>
      <c r="B1" s="14" t="s">
        <v>10</v>
      </c>
      <c r="C1" s="14"/>
      <c r="D1" s="14"/>
      <c r="E1" s="14"/>
      <c r="G1" s="14"/>
    </row>
    <row r="2" spans="1:16" s="3" customFormat="1" ht="9.9499999999999993" customHeight="1" x14ac:dyDescent="0.2">
      <c r="A2" s="11"/>
      <c r="B2" s="12"/>
      <c r="C2" s="12"/>
      <c r="D2" s="4"/>
      <c r="E2" s="4"/>
      <c r="F2" s="2"/>
      <c r="G2" s="2"/>
    </row>
    <row r="3" spans="1:16" s="3" customFormat="1" ht="20.100000000000001" customHeight="1" x14ac:dyDescent="0.2">
      <c r="A3" s="184" t="s">
        <v>145</v>
      </c>
      <c r="B3" s="185"/>
      <c r="C3" s="185"/>
      <c r="D3" s="185"/>
      <c r="E3" s="185"/>
      <c r="F3" s="185"/>
      <c r="G3" s="185"/>
      <c r="H3" s="279"/>
      <c r="I3" s="196" t="s">
        <v>147</v>
      </c>
      <c r="J3" s="280"/>
      <c r="K3" s="280"/>
      <c r="L3" s="281"/>
      <c r="M3" s="196" t="s">
        <v>183</v>
      </c>
      <c r="N3" s="280"/>
      <c r="O3" s="280"/>
      <c r="P3" s="281"/>
    </row>
    <row r="4" spans="1:16" s="3" customFormat="1" ht="24.95" customHeight="1" x14ac:dyDescent="0.2">
      <c r="A4" s="233" t="s">
        <v>14</v>
      </c>
      <c r="B4" s="235" t="s">
        <v>18</v>
      </c>
      <c r="C4" s="237" t="s">
        <v>20</v>
      </c>
      <c r="D4" s="161" t="s">
        <v>19</v>
      </c>
      <c r="E4" s="216" t="s">
        <v>112</v>
      </c>
      <c r="F4" s="237" t="s">
        <v>13</v>
      </c>
      <c r="G4" s="240"/>
      <c r="H4" s="217" t="s">
        <v>120</v>
      </c>
      <c r="I4" s="216" t="s">
        <v>112</v>
      </c>
      <c r="J4" s="237" t="s">
        <v>13</v>
      </c>
      <c r="K4" s="240"/>
      <c r="L4" s="217" t="s">
        <v>120</v>
      </c>
      <c r="M4" s="216" t="s">
        <v>112</v>
      </c>
      <c r="N4" s="237" t="s">
        <v>13</v>
      </c>
      <c r="O4" s="240"/>
      <c r="P4" s="217" t="s">
        <v>120</v>
      </c>
    </row>
    <row r="5" spans="1:16" s="3" customFormat="1" ht="24.95" customHeight="1" x14ac:dyDescent="0.2">
      <c r="A5" s="267"/>
      <c r="B5" s="269"/>
      <c r="C5" s="270"/>
      <c r="D5" s="162"/>
      <c r="E5" s="154"/>
      <c r="F5" s="16" t="s">
        <v>137</v>
      </c>
      <c r="G5" s="24" t="s">
        <v>136</v>
      </c>
      <c r="H5" s="149"/>
      <c r="I5" s="154"/>
      <c r="J5" s="16" t="s">
        <v>137</v>
      </c>
      <c r="K5" s="24" t="s">
        <v>136</v>
      </c>
      <c r="L5" s="149"/>
      <c r="M5" s="154"/>
      <c r="N5" s="16" t="s">
        <v>137</v>
      </c>
      <c r="O5" s="24" t="s">
        <v>136</v>
      </c>
      <c r="P5" s="149"/>
    </row>
    <row r="6" spans="1:16" s="3" customFormat="1" ht="27" customHeight="1" x14ac:dyDescent="0.2">
      <c r="A6" s="171" t="s">
        <v>7</v>
      </c>
      <c r="B6" s="260" t="s">
        <v>64</v>
      </c>
      <c r="C6" s="180" t="s">
        <v>66</v>
      </c>
      <c r="D6" s="274" t="s">
        <v>33</v>
      </c>
      <c r="E6" s="96" t="s">
        <v>113</v>
      </c>
      <c r="F6" s="21">
        <v>30000</v>
      </c>
      <c r="G6" s="25" t="s">
        <v>27</v>
      </c>
      <c r="H6" s="33">
        <f t="shared" ref="H6:H11" si="0">SUM(F6:G6)</f>
        <v>30000</v>
      </c>
      <c r="I6" s="96" t="s">
        <v>113</v>
      </c>
      <c r="J6" s="21">
        <v>30000</v>
      </c>
      <c r="K6" s="25" t="s">
        <v>27</v>
      </c>
      <c r="L6" s="33">
        <f t="shared" ref="L6:L11" si="1">SUM(J6:K6)</f>
        <v>30000</v>
      </c>
      <c r="M6" s="96" t="s">
        <v>113</v>
      </c>
      <c r="N6" s="21">
        <v>30000</v>
      </c>
      <c r="O6" s="25" t="s">
        <v>27</v>
      </c>
      <c r="P6" s="134">
        <f t="shared" ref="P6:P11" si="2">SUM(N6:O6)</f>
        <v>30000</v>
      </c>
    </row>
    <row r="7" spans="1:16" s="3" customFormat="1" ht="27" customHeight="1" x14ac:dyDescent="0.2">
      <c r="A7" s="172"/>
      <c r="B7" s="210"/>
      <c r="C7" s="181"/>
      <c r="D7" s="275"/>
      <c r="E7" s="97" t="s">
        <v>114</v>
      </c>
      <c r="F7" s="22">
        <f>F6/7.5345</f>
        <v>3981.6842524387812</v>
      </c>
      <c r="G7" s="27" t="s">
        <v>27</v>
      </c>
      <c r="H7" s="98">
        <f t="shared" si="0"/>
        <v>3981.6842524387812</v>
      </c>
      <c r="I7" s="97" t="s">
        <v>114</v>
      </c>
      <c r="J7" s="22">
        <f>J6/7.5345</f>
        <v>3981.6842524387812</v>
      </c>
      <c r="K7" s="27" t="s">
        <v>27</v>
      </c>
      <c r="L7" s="98">
        <f t="shared" si="1"/>
        <v>3981.6842524387812</v>
      </c>
      <c r="M7" s="97" t="s">
        <v>114</v>
      </c>
      <c r="N7" s="22">
        <f>N6/7.5345</f>
        <v>3981.6842524387812</v>
      </c>
      <c r="O7" s="27" t="s">
        <v>27</v>
      </c>
      <c r="P7" s="135">
        <f t="shared" si="2"/>
        <v>3981.6842524387812</v>
      </c>
    </row>
    <row r="8" spans="1:16" s="3" customFormat="1" ht="27" customHeight="1" x14ac:dyDescent="0.2">
      <c r="A8" s="171" t="s">
        <v>8</v>
      </c>
      <c r="B8" s="260" t="s">
        <v>65</v>
      </c>
      <c r="C8" s="180" t="s">
        <v>69</v>
      </c>
      <c r="D8" s="274" t="s">
        <v>33</v>
      </c>
      <c r="E8" s="96" t="s">
        <v>113</v>
      </c>
      <c r="F8" s="21">
        <v>25000</v>
      </c>
      <c r="G8" s="25" t="s">
        <v>27</v>
      </c>
      <c r="H8" s="33">
        <f t="shared" si="0"/>
        <v>25000</v>
      </c>
      <c r="I8" s="96" t="s">
        <v>113</v>
      </c>
      <c r="J8" s="21">
        <v>25000</v>
      </c>
      <c r="K8" s="25" t="s">
        <v>27</v>
      </c>
      <c r="L8" s="33">
        <f t="shared" si="1"/>
        <v>25000</v>
      </c>
      <c r="M8" s="96" t="s">
        <v>113</v>
      </c>
      <c r="N8" s="21">
        <v>25000</v>
      </c>
      <c r="O8" s="25" t="s">
        <v>27</v>
      </c>
      <c r="P8" s="134">
        <f t="shared" si="2"/>
        <v>25000</v>
      </c>
    </row>
    <row r="9" spans="1:16" s="3" customFormat="1" ht="27" customHeight="1" x14ac:dyDescent="0.2">
      <c r="A9" s="172"/>
      <c r="B9" s="210"/>
      <c r="C9" s="181"/>
      <c r="D9" s="275"/>
      <c r="E9" s="97" t="s">
        <v>114</v>
      </c>
      <c r="F9" s="22">
        <f>F8/7.5345</f>
        <v>3318.0702103656513</v>
      </c>
      <c r="G9" s="27" t="s">
        <v>27</v>
      </c>
      <c r="H9" s="38">
        <f t="shared" si="0"/>
        <v>3318.0702103656513</v>
      </c>
      <c r="I9" s="97" t="s">
        <v>114</v>
      </c>
      <c r="J9" s="22">
        <f>J8/7.5345</f>
        <v>3318.0702103656513</v>
      </c>
      <c r="K9" s="27" t="s">
        <v>27</v>
      </c>
      <c r="L9" s="98">
        <f t="shared" si="1"/>
        <v>3318.0702103656513</v>
      </c>
      <c r="M9" s="97" t="s">
        <v>114</v>
      </c>
      <c r="N9" s="22">
        <f>N8/7.5345</f>
        <v>3318.0702103656513</v>
      </c>
      <c r="O9" s="27" t="s">
        <v>27</v>
      </c>
      <c r="P9" s="135">
        <f t="shared" si="2"/>
        <v>3318.0702103656513</v>
      </c>
    </row>
    <row r="10" spans="1:16" s="3" customFormat="1" ht="27" customHeight="1" x14ac:dyDescent="0.2">
      <c r="A10" s="261" t="s">
        <v>0</v>
      </c>
      <c r="B10" s="277" t="s">
        <v>67</v>
      </c>
      <c r="C10" s="278" t="s">
        <v>68</v>
      </c>
      <c r="D10" s="276" t="s">
        <v>33</v>
      </c>
      <c r="E10" s="95" t="s">
        <v>113</v>
      </c>
      <c r="F10" s="54">
        <v>7000</v>
      </c>
      <c r="G10" s="40" t="s">
        <v>27</v>
      </c>
      <c r="H10" s="37">
        <f t="shared" si="0"/>
        <v>7000</v>
      </c>
      <c r="I10" s="95" t="s">
        <v>113</v>
      </c>
      <c r="J10" s="54">
        <v>7000</v>
      </c>
      <c r="K10" s="40" t="s">
        <v>27</v>
      </c>
      <c r="L10" s="33">
        <f t="shared" si="1"/>
        <v>7000</v>
      </c>
      <c r="M10" s="95" t="s">
        <v>113</v>
      </c>
      <c r="N10" s="54">
        <v>7000</v>
      </c>
      <c r="O10" s="40" t="s">
        <v>27</v>
      </c>
      <c r="P10" s="134">
        <f t="shared" si="2"/>
        <v>7000</v>
      </c>
    </row>
    <row r="11" spans="1:16" s="3" customFormat="1" ht="27" customHeight="1" x14ac:dyDescent="0.2">
      <c r="A11" s="172"/>
      <c r="B11" s="210"/>
      <c r="C11" s="181"/>
      <c r="D11" s="275"/>
      <c r="E11" s="94" t="s">
        <v>114</v>
      </c>
      <c r="F11" s="22">
        <f>F10/7.5345</f>
        <v>929.05965890238235</v>
      </c>
      <c r="G11" s="27" t="s">
        <v>27</v>
      </c>
      <c r="H11" s="89">
        <f t="shared" si="0"/>
        <v>929.05965890238235</v>
      </c>
      <c r="I11" s="94" t="s">
        <v>114</v>
      </c>
      <c r="J11" s="22">
        <f>J10/7.5345</f>
        <v>929.05965890238235</v>
      </c>
      <c r="K11" s="27" t="s">
        <v>27</v>
      </c>
      <c r="L11" s="98">
        <f t="shared" si="1"/>
        <v>929.05965890238235</v>
      </c>
      <c r="M11" s="94" t="s">
        <v>114</v>
      </c>
      <c r="N11" s="22">
        <f>N10/7.5345</f>
        <v>929.05965890238235</v>
      </c>
      <c r="O11" s="27" t="s">
        <v>27</v>
      </c>
      <c r="P11" s="135">
        <f t="shared" si="2"/>
        <v>929.05965890238235</v>
      </c>
    </row>
    <row r="12" spans="1:16" s="3" customFormat="1" ht="21" customHeight="1" x14ac:dyDescent="0.2">
      <c r="A12" s="199" t="s">
        <v>141</v>
      </c>
      <c r="B12" s="200"/>
      <c r="C12" s="200"/>
      <c r="D12" s="200"/>
      <c r="E12" s="73" t="s">
        <v>113</v>
      </c>
      <c r="F12" s="67">
        <f>F6+F8+F10</f>
        <v>62000</v>
      </c>
      <c r="G12" s="91" t="s">
        <v>27</v>
      </c>
      <c r="H12" s="85">
        <f>H6+H8+H10</f>
        <v>62000</v>
      </c>
      <c r="I12" s="73" t="s">
        <v>113</v>
      </c>
      <c r="J12" s="67">
        <f>J6+J8+J10</f>
        <v>62000</v>
      </c>
      <c r="K12" s="91" t="s">
        <v>27</v>
      </c>
      <c r="L12" s="85">
        <f>L6+L8+L10</f>
        <v>62000</v>
      </c>
      <c r="M12" s="73" t="s">
        <v>113</v>
      </c>
      <c r="N12" s="67">
        <f>N6+N8+N10</f>
        <v>62000</v>
      </c>
      <c r="O12" s="91" t="s">
        <v>27</v>
      </c>
      <c r="P12" s="85">
        <f>P6+P8+P10</f>
        <v>62000</v>
      </c>
    </row>
    <row r="13" spans="1:16" s="3" customFormat="1" ht="21" customHeight="1" x14ac:dyDescent="0.2">
      <c r="A13" s="201"/>
      <c r="B13" s="202"/>
      <c r="C13" s="202"/>
      <c r="D13" s="202"/>
      <c r="E13" s="93" t="s">
        <v>114</v>
      </c>
      <c r="F13" s="69">
        <f>F12/7.5345</f>
        <v>8228.8141217068151</v>
      </c>
      <c r="G13" s="92" t="s">
        <v>27</v>
      </c>
      <c r="H13" s="86">
        <f>SUM(F13:G13)</f>
        <v>8228.8141217068151</v>
      </c>
      <c r="I13" s="93" t="s">
        <v>114</v>
      </c>
      <c r="J13" s="69">
        <f>J12/7.5345</f>
        <v>8228.8141217068151</v>
      </c>
      <c r="K13" s="122" t="s">
        <v>27</v>
      </c>
      <c r="L13" s="86">
        <f>L12/7.5345</f>
        <v>8228.8141217068151</v>
      </c>
      <c r="M13" s="93" t="s">
        <v>114</v>
      </c>
      <c r="N13" s="69">
        <f>N12/7.5345</f>
        <v>8228.8141217068151</v>
      </c>
      <c r="O13" s="122" t="s">
        <v>27</v>
      </c>
      <c r="P13" s="86">
        <f>P12/7.5345</f>
        <v>8228.8141217068151</v>
      </c>
    </row>
    <row r="14" spans="1:16" s="3" customFormat="1" ht="12.75" customHeight="1" x14ac:dyDescent="0.2">
      <c r="A14" s="6"/>
      <c r="B14" s="6"/>
      <c r="C14" s="6"/>
      <c r="D14" s="8"/>
      <c r="E14" s="8"/>
      <c r="F14" s="6"/>
      <c r="G14" s="6"/>
    </row>
    <row r="15" spans="1:16" s="3" customFormat="1" ht="12.75" customHeight="1" x14ac:dyDescent="0.2">
      <c r="A15" s="6"/>
      <c r="B15" s="6"/>
      <c r="C15" s="6"/>
      <c r="D15" s="8"/>
      <c r="E15" s="8"/>
      <c r="F15" s="6"/>
      <c r="G15" s="6"/>
    </row>
    <row r="16" spans="1:16" s="3" customFormat="1" ht="12.75" customHeight="1" x14ac:dyDescent="0.2">
      <c r="A16" s="7" t="s">
        <v>53</v>
      </c>
      <c r="B16" s="7"/>
      <c r="C16" s="7"/>
      <c r="D16" s="7"/>
      <c r="E16" s="7"/>
      <c r="F16" s="7"/>
      <c r="G16" s="7"/>
    </row>
    <row r="17" spans="1:16" s="3" customFormat="1" ht="12.75" customHeight="1" x14ac:dyDescent="0.2">
      <c r="A17" s="7"/>
      <c r="B17" s="7"/>
      <c r="C17" s="7"/>
      <c r="D17" s="7"/>
      <c r="E17" s="7"/>
      <c r="F17" s="7"/>
      <c r="G17" s="7"/>
    </row>
    <row r="18" spans="1:16" s="3" customFormat="1" ht="20.100000000000001" customHeight="1" x14ac:dyDescent="0.2">
      <c r="A18" s="282" t="s">
        <v>145</v>
      </c>
      <c r="B18" s="283"/>
      <c r="C18" s="283"/>
      <c r="D18" s="283"/>
      <c r="E18" s="283"/>
      <c r="F18" s="283"/>
      <c r="G18" s="283"/>
      <c r="H18" s="284"/>
      <c r="I18" s="196" t="s">
        <v>147</v>
      </c>
      <c r="J18" s="197"/>
      <c r="K18" s="197"/>
      <c r="L18" s="198"/>
      <c r="M18" s="196" t="s">
        <v>183</v>
      </c>
      <c r="N18" s="197"/>
      <c r="O18" s="197"/>
      <c r="P18" s="198"/>
    </row>
    <row r="19" spans="1:16" s="3" customFormat="1" ht="12.75" customHeight="1" x14ac:dyDescent="0.2">
      <c r="A19" s="273" t="s">
        <v>70</v>
      </c>
      <c r="B19" s="272" t="s">
        <v>98</v>
      </c>
      <c r="C19" s="272"/>
      <c r="D19" s="272"/>
      <c r="E19" s="272"/>
      <c r="F19" s="272"/>
      <c r="G19" s="272"/>
      <c r="H19" s="272"/>
      <c r="I19" s="186" t="s">
        <v>151</v>
      </c>
      <c r="J19" s="187"/>
      <c r="K19" s="187"/>
      <c r="L19" s="188"/>
      <c r="M19" s="186" t="s">
        <v>151</v>
      </c>
      <c r="N19" s="187"/>
      <c r="O19" s="187"/>
      <c r="P19" s="188"/>
    </row>
    <row r="20" spans="1:16" s="3" customFormat="1" ht="12.75" customHeight="1" x14ac:dyDescent="0.2">
      <c r="A20" s="273"/>
      <c r="B20" s="272"/>
      <c r="C20" s="272"/>
      <c r="D20" s="272"/>
      <c r="E20" s="272"/>
      <c r="F20" s="272"/>
      <c r="G20" s="272"/>
      <c r="H20" s="272"/>
      <c r="I20" s="189"/>
      <c r="J20" s="190"/>
      <c r="K20" s="190"/>
      <c r="L20" s="191"/>
      <c r="M20" s="189"/>
      <c r="N20" s="190"/>
      <c r="O20" s="190"/>
      <c r="P20" s="191"/>
    </row>
    <row r="21" spans="1:16" s="3" customFormat="1" ht="12.75" customHeight="1" x14ac:dyDescent="0.2">
      <c r="A21" s="273"/>
      <c r="B21" s="272"/>
      <c r="C21" s="272"/>
      <c r="D21" s="272"/>
      <c r="E21" s="272"/>
      <c r="F21" s="272"/>
      <c r="G21" s="272"/>
      <c r="H21" s="272"/>
      <c r="I21" s="189"/>
      <c r="J21" s="190"/>
      <c r="K21" s="190"/>
      <c r="L21" s="191"/>
      <c r="M21" s="189"/>
      <c r="N21" s="190"/>
      <c r="O21" s="190"/>
      <c r="P21" s="191"/>
    </row>
    <row r="22" spans="1:16" s="3" customFormat="1" ht="12.75" customHeight="1" x14ac:dyDescent="0.2">
      <c r="A22" s="273"/>
      <c r="B22" s="272"/>
      <c r="C22" s="272"/>
      <c r="D22" s="272"/>
      <c r="E22" s="272"/>
      <c r="F22" s="272"/>
      <c r="G22" s="272"/>
      <c r="H22" s="272"/>
      <c r="I22" s="189"/>
      <c r="J22" s="190"/>
      <c r="K22" s="190"/>
      <c r="L22" s="191"/>
      <c r="M22" s="189"/>
      <c r="N22" s="190"/>
      <c r="O22" s="190"/>
      <c r="P22" s="191"/>
    </row>
    <row r="23" spans="1:16" s="3" customFormat="1" ht="12.75" customHeight="1" x14ac:dyDescent="0.2">
      <c r="A23" s="273"/>
      <c r="B23" s="272"/>
      <c r="C23" s="272"/>
      <c r="D23" s="272"/>
      <c r="E23" s="272"/>
      <c r="F23" s="272"/>
      <c r="G23" s="272"/>
      <c r="H23" s="272"/>
      <c r="I23" s="192"/>
      <c r="J23" s="193"/>
      <c r="K23" s="193"/>
      <c r="L23" s="194"/>
      <c r="M23" s="192"/>
      <c r="N23" s="193"/>
      <c r="O23" s="193"/>
      <c r="P23" s="194"/>
    </row>
    <row r="24" spans="1:16" s="3" customFormat="1" ht="12.75" customHeight="1" x14ac:dyDescent="0.2">
      <c r="A24" s="294" t="s">
        <v>71</v>
      </c>
      <c r="B24" s="272" t="s">
        <v>99</v>
      </c>
      <c r="C24" s="272"/>
      <c r="D24" s="272"/>
      <c r="E24" s="272"/>
      <c r="F24" s="272"/>
      <c r="G24" s="272"/>
      <c r="H24" s="272"/>
      <c r="I24" s="186" t="s">
        <v>151</v>
      </c>
      <c r="J24" s="187"/>
      <c r="K24" s="187"/>
      <c r="L24" s="188"/>
      <c r="M24" s="186" t="s">
        <v>151</v>
      </c>
      <c r="N24" s="187"/>
      <c r="O24" s="187"/>
      <c r="P24" s="188"/>
    </row>
    <row r="25" spans="1:16" s="3" customFormat="1" ht="12.75" customHeight="1" x14ac:dyDescent="0.2">
      <c r="A25" s="295"/>
      <c r="B25" s="272"/>
      <c r="C25" s="272"/>
      <c r="D25" s="272"/>
      <c r="E25" s="272"/>
      <c r="F25" s="272"/>
      <c r="G25" s="272"/>
      <c r="H25" s="272"/>
      <c r="I25" s="189"/>
      <c r="J25" s="190"/>
      <c r="K25" s="190"/>
      <c r="L25" s="191"/>
      <c r="M25" s="189"/>
      <c r="N25" s="190"/>
      <c r="O25" s="190"/>
      <c r="P25" s="191"/>
    </row>
    <row r="26" spans="1:16" s="3" customFormat="1" ht="12.75" customHeight="1" x14ac:dyDescent="0.2">
      <c r="A26" s="295"/>
      <c r="B26" s="272"/>
      <c r="C26" s="272"/>
      <c r="D26" s="272"/>
      <c r="E26" s="272"/>
      <c r="F26" s="272"/>
      <c r="G26" s="272"/>
      <c r="H26" s="272"/>
      <c r="I26" s="189"/>
      <c r="J26" s="190"/>
      <c r="K26" s="190"/>
      <c r="L26" s="191"/>
      <c r="M26" s="189"/>
      <c r="N26" s="190"/>
      <c r="O26" s="190"/>
      <c r="P26" s="191"/>
    </row>
    <row r="27" spans="1:16" ht="12.75" customHeight="1" x14ac:dyDescent="0.2">
      <c r="A27" s="295"/>
      <c r="B27" s="272"/>
      <c r="C27" s="272"/>
      <c r="D27" s="272"/>
      <c r="E27" s="272"/>
      <c r="F27" s="272"/>
      <c r="G27" s="272"/>
      <c r="H27" s="272"/>
      <c r="I27" s="189"/>
      <c r="J27" s="190"/>
      <c r="K27" s="190"/>
      <c r="L27" s="191"/>
      <c r="M27" s="189"/>
      <c r="N27" s="190"/>
      <c r="O27" s="190"/>
      <c r="P27" s="191"/>
    </row>
    <row r="28" spans="1:16" ht="12.75" customHeight="1" x14ac:dyDescent="0.2">
      <c r="A28" s="296"/>
      <c r="B28" s="272"/>
      <c r="C28" s="272"/>
      <c r="D28" s="272"/>
      <c r="E28" s="272"/>
      <c r="F28" s="272"/>
      <c r="G28" s="272"/>
      <c r="H28" s="272"/>
      <c r="I28" s="192"/>
      <c r="J28" s="193"/>
      <c r="K28" s="193"/>
      <c r="L28" s="194"/>
      <c r="M28" s="192"/>
      <c r="N28" s="193"/>
      <c r="O28" s="193"/>
      <c r="P28" s="194"/>
    </row>
    <row r="29" spans="1:16" s="3" customFormat="1" ht="12.75" customHeight="1" x14ac:dyDescent="0.2">
      <c r="A29" s="183" t="s">
        <v>72</v>
      </c>
      <c r="B29" s="152" t="s">
        <v>100</v>
      </c>
      <c r="C29" s="152"/>
      <c r="D29" s="152"/>
      <c r="E29" s="152"/>
      <c r="F29" s="152"/>
      <c r="G29" s="152"/>
      <c r="H29" s="152"/>
      <c r="I29" s="285" t="s">
        <v>151</v>
      </c>
      <c r="J29" s="286"/>
      <c r="K29" s="286"/>
      <c r="L29" s="287"/>
      <c r="M29" s="285" t="s">
        <v>151</v>
      </c>
      <c r="N29" s="286"/>
      <c r="O29" s="286"/>
      <c r="P29" s="287"/>
    </row>
    <row r="30" spans="1:16" s="3" customFormat="1" ht="12.75" customHeight="1" x14ac:dyDescent="0.2">
      <c r="A30" s="183"/>
      <c r="B30" s="152"/>
      <c r="C30" s="152"/>
      <c r="D30" s="152"/>
      <c r="E30" s="152"/>
      <c r="F30" s="152"/>
      <c r="G30" s="152"/>
      <c r="H30" s="152"/>
      <c r="I30" s="288"/>
      <c r="J30" s="289"/>
      <c r="K30" s="289"/>
      <c r="L30" s="290"/>
      <c r="M30" s="288"/>
      <c r="N30" s="289"/>
      <c r="O30" s="289"/>
      <c r="P30" s="290"/>
    </row>
    <row r="31" spans="1:16" s="3" customFormat="1" ht="12.75" customHeight="1" x14ac:dyDescent="0.2">
      <c r="A31" s="183"/>
      <c r="B31" s="152"/>
      <c r="C31" s="152"/>
      <c r="D31" s="152"/>
      <c r="E31" s="152"/>
      <c r="F31" s="152"/>
      <c r="G31" s="152"/>
      <c r="H31" s="152"/>
      <c r="I31" s="288"/>
      <c r="J31" s="289"/>
      <c r="K31" s="289"/>
      <c r="L31" s="290"/>
      <c r="M31" s="288"/>
      <c r="N31" s="289"/>
      <c r="O31" s="289"/>
      <c r="P31" s="290"/>
    </row>
    <row r="32" spans="1:16" s="3" customFormat="1" ht="12.75" customHeight="1" x14ac:dyDescent="0.2">
      <c r="A32" s="183"/>
      <c r="B32" s="152"/>
      <c r="C32" s="152"/>
      <c r="D32" s="152"/>
      <c r="E32" s="152"/>
      <c r="F32" s="152"/>
      <c r="G32" s="152"/>
      <c r="H32" s="152"/>
      <c r="I32" s="291"/>
      <c r="J32" s="292"/>
      <c r="K32" s="292"/>
      <c r="L32" s="293"/>
      <c r="M32" s="291"/>
      <c r="N32" s="292"/>
      <c r="O32" s="292"/>
      <c r="P32" s="293"/>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sheetData>
  <sheetProtection algorithmName="SHA-512" hashValue="d/Emr8ap+mGCqkaCRi6YvL9m5oavczAlI2EAlJ3by6kEEPeDYvMDKV/zJUPpM7wGueXn8knaE0ekA3q5b/jW1g==" saltValue="mB71577GmumzfzK1H03f8Q==" spinCount="100000" sheet="1" objects="1" scenarios="1"/>
  <mergeCells count="44">
    <mergeCell ref="M19:P23"/>
    <mergeCell ref="M24:P28"/>
    <mergeCell ref="M29:P32"/>
    <mergeCell ref="M3:P3"/>
    <mergeCell ref="M4:M5"/>
    <mergeCell ref="N4:O4"/>
    <mergeCell ref="P4:P5"/>
    <mergeCell ref="M18:P18"/>
    <mergeCell ref="A18:H18"/>
    <mergeCell ref="I18:L18"/>
    <mergeCell ref="I19:L23"/>
    <mergeCell ref="I24:L28"/>
    <mergeCell ref="I29:L32"/>
    <mergeCell ref="A24:A28"/>
    <mergeCell ref="A19:A23"/>
    <mergeCell ref="B19:H23"/>
    <mergeCell ref="A29:A32"/>
    <mergeCell ref="B29:H32"/>
    <mergeCell ref="B24:H28"/>
    <mergeCell ref="I4:I5"/>
    <mergeCell ref="J4:K4"/>
    <mergeCell ref="L4:L5"/>
    <mergeCell ref="A3:H3"/>
    <mergeCell ref="I3:L3"/>
    <mergeCell ref="F4:G4"/>
    <mergeCell ref="H4:H5"/>
    <mergeCell ref="B4:B5"/>
    <mergeCell ref="C4:C5"/>
    <mergeCell ref="A12:D13"/>
    <mergeCell ref="D6:D7"/>
    <mergeCell ref="D8:D9"/>
    <mergeCell ref="D10:D11"/>
    <mergeCell ref="E4:E5"/>
    <mergeCell ref="D4:D5"/>
    <mergeCell ref="A6:A7"/>
    <mergeCell ref="B6:B7"/>
    <mergeCell ref="C6:C7"/>
    <mergeCell ref="A8:A9"/>
    <mergeCell ref="B8:B9"/>
    <mergeCell ref="A10:A11"/>
    <mergeCell ref="B10:B11"/>
    <mergeCell ref="C8:C9"/>
    <mergeCell ref="C10:C11"/>
    <mergeCell ref="A4:A5"/>
  </mergeCells>
  <phoneticPr fontId="1" type="noConversion"/>
  <pageMargins left="0.39370078740157483" right="0.19685039370078741" top="0.59055118110236227" bottom="0.19685039370078741" header="0.31496062992125984" footer="0.31496062992125984"/>
  <pageSetup paperSize="8" scale="85" orientation="landscape" r:id="rId1"/>
  <headerFooter alignWithMargins="0">
    <oddHeader>&amp;CKOMUNALAC POŽEGA d.o.o. - II. REBALANS PLANA INVESTICIJA I INVESTICIJSKOG ODRŽAVANJA ZA 2023. GODINU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4"/>
  <sheetViews>
    <sheetView topLeftCell="A10" zoomScaleNormal="100" workbookViewId="0">
      <selection activeCell="M21" sqref="M21:P24"/>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5" width="5.7109375" style="4" customWidth="1"/>
    <col min="6" max="8" width="15.7109375" style="2" customWidth="1"/>
    <col min="9" max="9" width="5.7109375" style="2" customWidth="1"/>
    <col min="10" max="12" width="15.7109375" style="2" customWidth="1"/>
    <col min="13" max="13" width="5.7109375" style="2" customWidth="1"/>
    <col min="14" max="16" width="15.7109375" style="2" customWidth="1"/>
    <col min="17" max="16384" width="9.140625" style="2"/>
  </cols>
  <sheetData>
    <row r="1" spans="1:16" s="15" customFormat="1" ht="20.100000000000001" customHeight="1" x14ac:dyDescent="0.2">
      <c r="A1" s="13" t="s">
        <v>2</v>
      </c>
      <c r="B1" s="14" t="s">
        <v>9</v>
      </c>
      <c r="C1" s="14"/>
      <c r="D1" s="14"/>
      <c r="E1" s="14"/>
      <c r="G1" s="14"/>
    </row>
    <row r="2" spans="1:16" s="3" customFormat="1" ht="9.9499999999999993" customHeight="1" x14ac:dyDescent="0.2">
      <c r="A2" s="11"/>
      <c r="B2" s="12"/>
      <c r="C2" s="12"/>
      <c r="D2" s="4"/>
      <c r="E2" s="4"/>
      <c r="F2" s="2"/>
      <c r="G2" s="2"/>
    </row>
    <row r="3" spans="1:16" s="3" customFormat="1" ht="20.100000000000001" customHeight="1" x14ac:dyDescent="0.2">
      <c r="A3" s="184" t="s">
        <v>145</v>
      </c>
      <c r="B3" s="185"/>
      <c r="C3" s="185"/>
      <c r="D3" s="185"/>
      <c r="E3" s="185"/>
      <c r="F3" s="185"/>
      <c r="G3" s="185"/>
      <c r="H3" s="279"/>
      <c r="I3" s="196" t="s">
        <v>147</v>
      </c>
      <c r="J3" s="197"/>
      <c r="K3" s="197"/>
      <c r="L3" s="198"/>
      <c r="M3" s="196" t="s">
        <v>183</v>
      </c>
      <c r="N3" s="197"/>
      <c r="O3" s="197"/>
      <c r="P3" s="198"/>
    </row>
    <row r="4" spans="1:16" s="3" customFormat="1" ht="24.95" customHeight="1" x14ac:dyDescent="0.2">
      <c r="A4" s="233" t="s">
        <v>14</v>
      </c>
      <c r="B4" s="235" t="s">
        <v>18</v>
      </c>
      <c r="C4" s="237" t="s">
        <v>20</v>
      </c>
      <c r="D4" s="161" t="s">
        <v>19</v>
      </c>
      <c r="E4" s="305" t="s">
        <v>112</v>
      </c>
      <c r="F4" s="237" t="s">
        <v>13</v>
      </c>
      <c r="G4" s="240"/>
      <c r="H4" s="217" t="s">
        <v>120</v>
      </c>
      <c r="I4" s="305" t="s">
        <v>112</v>
      </c>
      <c r="J4" s="237" t="s">
        <v>13</v>
      </c>
      <c r="K4" s="240"/>
      <c r="L4" s="217" t="s">
        <v>120</v>
      </c>
      <c r="M4" s="305" t="s">
        <v>112</v>
      </c>
      <c r="N4" s="237" t="s">
        <v>13</v>
      </c>
      <c r="O4" s="240"/>
      <c r="P4" s="217" t="s">
        <v>120</v>
      </c>
    </row>
    <row r="5" spans="1:16" s="3" customFormat="1" ht="24.95" customHeight="1" x14ac:dyDescent="0.2">
      <c r="A5" s="267"/>
      <c r="B5" s="269"/>
      <c r="C5" s="270"/>
      <c r="D5" s="162"/>
      <c r="E5" s="263"/>
      <c r="F5" s="16" t="s">
        <v>134</v>
      </c>
      <c r="G5" s="24" t="s">
        <v>136</v>
      </c>
      <c r="H5" s="149"/>
      <c r="I5" s="263"/>
      <c r="J5" s="16" t="s">
        <v>134</v>
      </c>
      <c r="K5" s="24" t="s">
        <v>136</v>
      </c>
      <c r="L5" s="149"/>
      <c r="M5" s="263"/>
      <c r="N5" s="16" t="s">
        <v>134</v>
      </c>
      <c r="O5" s="24" t="s">
        <v>136</v>
      </c>
      <c r="P5" s="149"/>
    </row>
    <row r="6" spans="1:16" s="3" customFormat="1" ht="23.1" customHeight="1" x14ac:dyDescent="0.2">
      <c r="A6" s="171" t="s">
        <v>7</v>
      </c>
      <c r="B6" s="205" t="s">
        <v>101</v>
      </c>
      <c r="C6" s="297" t="s">
        <v>102</v>
      </c>
      <c r="D6" s="206" t="s">
        <v>93</v>
      </c>
      <c r="E6" s="47" t="s">
        <v>113</v>
      </c>
      <c r="F6" s="21">
        <v>5000</v>
      </c>
      <c r="G6" s="25" t="s">
        <v>27</v>
      </c>
      <c r="H6" s="33">
        <f t="shared" ref="H6:H11" si="0">SUM(F6:G6)</f>
        <v>5000</v>
      </c>
      <c r="I6" s="47" t="s">
        <v>113</v>
      </c>
      <c r="J6" s="21">
        <v>5000</v>
      </c>
      <c r="K6" s="25" t="s">
        <v>27</v>
      </c>
      <c r="L6" s="33">
        <f t="shared" ref="L6:L11" si="1">SUM(J6:K6)</f>
        <v>5000</v>
      </c>
      <c r="M6" s="47" t="s">
        <v>113</v>
      </c>
      <c r="N6" s="21">
        <v>0</v>
      </c>
      <c r="O6" s="25" t="s">
        <v>27</v>
      </c>
      <c r="P6" s="33">
        <f t="shared" ref="P6:P9" si="2">SUM(N6:O6)</f>
        <v>0</v>
      </c>
    </row>
    <row r="7" spans="1:16" s="3" customFormat="1" ht="23.1" customHeight="1" x14ac:dyDescent="0.2">
      <c r="A7" s="172"/>
      <c r="B7" s="166"/>
      <c r="C7" s="298"/>
      <c r="D7" s="207"/>
      <c r="E7" s="57" t="s">
        <v>114</v>
      </c>
      <c r="F7" s="99">
        <f>F6/7.5345</f>
        <v>663.61404207313024</v>
      </c>
      <c r="G7" s="50" t="s">
        <v>27</v>
      </c>
      <c r="H7" s="98">
        <f t="shared" si="0"/>
        <v>663.61404207313024</v>
      </c>
      <c r="I7" s="57" t="s">
        <v>114</v>
      </c>
      <c r="J7" s="99">
        <f>J6/7.5345</f>
        <v>663.61404207313024</v>
      </c>
      <c r="K7" s="50" t="s">
        <v>27</v>
      </c>
      <c r="L7" s="98">
        <f t="shared" si="1"/>
        <v>663.61404207313024</v>
      </c>
      <c r="M7" s="57" t="s">
        <v>114</v>
      </c>
      <c r="N7" s="99">
        <f>N6/7.5345</f>
        <v>0</v>
      </c>
      <c r="O7" s="50" t="s">
        <v>27</v>
      </c>
      <c r="P7" s="98">
        <f t="shared" si="2"/>
        <v>0</v>
      </c>
    </row>
    <row r="8" spans="1:16" s="3" customFormat="1" ht="27" customHeight="1" x14ac:dyDescent="0.2">
      <c r="A8" s="171" t="s">
        <v>8</v>
      </c>
      <c r="B8" s="205" t="s">
        <v>104</v>
      </c>
      <c r="C8" s="297" t="s">
        <v>95</v>
      </c>
      <c r="D8" s="208" t="s">
        <v>33</v>
      </c>
      <c r="E8" s="47" t="s">
        <v>113</v>
      </c>
      <c r="F8" s="21">
        <v>40000</v>
      </c>
      <c r="G8" s="25" t="s">
        <v>27</v>
      </c>
      <c r="H8" s="33">
        <f t="shared" si="0"/>
        <v>40000</v>
      </c>
      <c r="I8" s="47" t="s">
        <v>113</v>
      </c>
      <c r="J8" s="21">
        <v>0</v>
      </c>
      <c r="K8" s="25" t="s">
        <v>27</v>
      </c>
      <c r="L8" s="33">
        <f t="shared" si="1"/>
        <v>0</v>
      </c>
      <c r="M8" s="47" t="s">
        <v>113</v>
      </c>
      <c r="N8" s="21">
        <v>0</v>
      </c>
      <c r="O8" s="25" t="s">
        <v>27</v>
      </c>
      <c r="P8" s="33">
        <f t="shared" si="2"/>
        <v>0</v>
      </c>
    </row>
    <row r="9" spans="1:16" s="3" customFormat="1" ht="27" customHeight="1" x14ac:dyDescent="0.2">
      <c r="A9" s="172"/>
      <c r="B9" s="166"/>
      <c r="C9" s="298"/>
      <c r="D9" s="207"/>
      <c r="E9" s="57" t="s">
        <v>114</v>
      </c>
      <c r="F9" s="99">
        <f>F8/7.5345</f>
        <v>5308.9123365850419</v>
      </c>
      <c r="G9" s="27" t="s">
        <v>27</v>
      </c>
      <c r="H9" s="98">
        <f t="shared" si="0"/>
        <v>5308.9123365850419</v>
      </c>
      <c r="I9" s="57" t="s">
        <v>114</v>
      </c>
      <c r="J9" s="99">
        <f>J8/7.345</f>
        <v>0</v>
      </c>
      <c r="K9" s="27" t="s">
        <v>27</v>
      </c>
      <c r="L9" s="98">
        <f t="shared" si="1"/>
        <v>0</v>
      </c>
      <c r="M9" s="57" t="s">
        <v>114</v>
      </c>
      <c r="N9" s="99">
        <f>N8/7.345</f>
        <v>0</v>
      </c>
      <c r="O9" s="27" t="s">
        <v>27</v>
      </c>
      <c r="P9" s="98">
        <f t="shared" si="2"/>
        <v>0</v>
      </c>
    </row>
    <row r="10" spans="1:16" s="3" customFormat="1" ht="33.950000000000003" customHeight="1" x14ac:dyDescent="0.2">
      <c r="A10" s="171" t="s">
        <v>0</v>
      </c>
      <c r="B10" s="301" t="s">
        <v>94</v>
      </c>
      <c r="C10" s="167" t="s">
        <v>97</v>
      </c>
      <c r="D10" s="303" t="s">
        <v>33</v>
      </c>
      <c r="E10" s="47" t="s">
        <v>113</v>
      </c>
      <c r="F10" s="21">
        <v>15000</v>
      </c>
      <c r="G10" s="25" t="s">
        <v>27</v>
      </c>
      <c r="H10" s="31">
        <f t="shared" si="0"/>
        <v>15000</v>
      </c>
      <c r="I10" s="47" t="s">
        <v>113</v>
      </c>
      <c r="J10" s="21">
        <v>15000</v>
      </c>
      <c r="K10" s="25" t="s">
        <v>27</v>
      </c>
      <c r="L10" s="31">
        <f t="shared" si="1"/>
        <v>15000</v>
      </c>
      <c r="M10" s="47" t="s">
        <v>113</v>
      </c>
      <c r="N10" s="21">
        <v>2000</v>
      </c>
      <c r="O10" s="25" t="s">
        <v>27</v>
      </c>
      <c r="P10" s="105">
        <f t="shared" ref="P10:P11" si="3">SUM(N10:O10)</f>
        <v>2000</v>
      </c>
    </row>
    <row r="11" spans="1:16" s="3" customFormat="1" ht="33.950000000000003" customHeight="1" x14ac:dyDescent="0.2">
      <c r="A11" s="172"/>
      <c r="B11" s="302"/>
      <c r="C11" s="168"/>
      <c r="D11" s="304"/>
      <c r="E11" s="57" t="s">
        <v>114</v>
      </c>
      <c r="F11" s="99">
        <f>F10/7.5345</f>
        <v>1990.8421262193906</v>
      </c>
      <c r="G11" s="27" t="s">
        <v>27</v>
      </c>
      <c r="H11" s="51">
        <f t="shared" si="0"/>
        <v>1990.8421262193906</v>
      </c>
      <c r="I11" s="57" t="s">
        <v>114</v>
      </c>
      <c r="J11" s="99">
        <f>J10/7.5345</f>
        <v>1990.8421262193906</v>
      </c>
      <c r="K11" s="27" t="s">
        <v>27</v>
      </c>
      <c r="L11" s="51">
        <f t="shared" si="1"/>
        <v>1990.8421262193906</v>
      </c>
      <c r="M11" s="57" t="s">
        <v>114</v>
      </c>
      <c r="N11" s="99">
        <f>N10/7.5345</f>
        <v>265.44561682925212</v>
      </c>
      <c r="O11" s="27" t="s">
        <v>27</v>
      </c>
      <c r="P11" s="107">
        <f t="shared" si="3"/>
        <v>265.44561682925212</v>
      </c>
    </row>
    <row r="12" spans="1:16" s="3" customFormat="1" ht="23.1" customHeight="1" x14ac:dyDescent="0.2">
      <c r="A12" s="308" t="s">
        <v>1</v>
      </c>
      <c r="B12" s="310" t="s">
        <v>206</v>
      </c>
      <c r="C12" s="312" t="s">
        <v>208</v>
      </c>
      <c r="D12" s="314" t="s">
        <v>33</v>
      </c>
      <c r="E12" s="47" t="s">
        <v>113</v>
      </c>
      <c r="F12" s="21">
        <v>0</v>
      </c>
      <c r="G12" s="25" t="s">
        <v>27</v>
      </c>
      <c r="H12" s="31">
        <f>SUM(F12:G12)</f>
        <v>0</v>
      </c>
      <c r="I12" s="47" t="s">
        <v>113</v>
      </c>
      <c r="J12" s="21">
        <v>0</v>
      </c>
      <c r="K12" s="25" t="s">
        <v>27</v>
      </c>
      <c r="L12" s="31">
        <f>SUM(J12:K12)</f>
        <v>0</v>
      </c>
      <c r="M12" s="47" t="s">
        <v>113</v>
      </c>
      <c r="N12" s="21">
        <v>3000</v>
      </c>
      <c r="O12" s="25" t="s">
        <v>27</v>
      </c>
      <c r="P12" s="105">
        <f>SUM(N12:O12)</f>
        <v>3000</v>
      </c>
    </row>
    <row r="13" spans="1:16" s="3" customFormat="1" ht="23.1" customHeight="1" x14ac:dyDescent="0.2">
      <c r="A13" s="309"/>
      <c r="B13" s="311"/>
      <c r="C13" s="313"/>
      <c r="D13" s="315"/>
      <c r="E13" s="80" t="s">
        <v>114</v>
      </c>
      <c r="F13" s="22">
        <f>F12/7.5345</f>
        <v>0</v>
      </c>
      <c r="G13" s="27" t="s">
        <v>27</v>
      </c>
      <c r="H13" s="32">
        <f>SUM(F13:G13)</f>
        <v>0</v>
      </c>
      <c r="I13" s="57" t="s">
        <v>114</v>
      </c>
      <c r="J13" s="22">
        <f>J12/7.5345</f>
        <v>0</v>
      </c>
      <c r="K13" s="27" t="s">
        <v>27</v>
      </c>
      <c r="L13" s="32">
        <f>SUM(J13:K13)</f>
        <v>0</v>
      </c>
      <c r="M13" s="57" t="s">
        <v>114</v>
      </c>
      <c r="N13" s="22">
        <f>N12/7.5345</f>
        <v>398.16842524387812</v>
      </c>
      <c r="O13" s="27" t="s">
        <v>27</v>
      </c>
      <c r="P13" s="110">
        <f>SUM(N13:O13)</f>
        <v>398.16842524387812</v>
      </c>
    </row>
    <row r="14" spans="1:16" s="3" customFormat="1" ht="21" customHeight="1" x14ac:dyDescent="0.2">
      <c r="A14" s="199" t="s">
        <v>142</v>
      </c>
      <c r="B14" s="200"/>
      <c r="C14" s="200"/>
      <c r="D14" s="200"/>
      <c r="E14" s="73" t="s">
        <v>113</v>
      </c>
      <c r="F14" s="67">
        <f>F6+F8+F10+F12</f>
        <v>60000</v>
      </c>
      <c r="G14" s="91" t="s">
        <v>27</v>
      </c>
      <c r="H14" s="85">
        <f>H6+H8+H10+H12</f>
        <v>60000</v>
      </c>
      <c r="I14" s="73" t="s">
        <v>113</v>
      </c>
      <c r="J14" s="67">
        <f>J6+J8+J10+J12</f>
        <v>20000</v>
      </c>
      <c r="K14" s="91" t="s">
        <v>27</v>
      </c>
      <c r="L14" s="85">
        <f>L6+L8+L10+L12</f>
        <v>20000</v>
      </c>
      <c r="M14" s="73" t="s">
        <v>113</v>
      </c>
      <c r="N14" s="67">
        <f>N6+N8+N10+N12</f>
        <v>5000</v>
      </c>
      <c r="O14" s="91" t="s">
        <v>27</v>
      </c>
      <c r="P14" s="85">
        <f>P6+P8+P10+P12</f>
        <v>5000</v>
      </c>
    </row>
    <row r="15" spans="1:16" s="3" customFormat="1" ht="21" customHeight="1" x14ac:dyDescent="0.2">
      <c r="A15" s="201"/>
      <c r="B15" s="202"/>
      <c r="C15" s="202"/>
      <c r="D15" s="202"/>
      <c r="E15" s="93" t="s">
        <v>114</v>
      </c>
      <c r="F15" s="69">
        <f>F14/7.5345</f>
        <v>7963.3685048775624</v>
      </c>
      <c r="G15" s="92" t="s">
        <v>27</v>
      </c>
      <c r="H15" s="86">
        <f>SUM(F15:G15)</f>
        <v>7963.3685048775624</v>
      </c>
      <c r="I15" s="93" t="s">
        <v>114</v>
      </c>
      <c r="J15" s="69">
        <f>J14/7.5345</f>
        <v>2654.4561682925209</v>
      </c>
      <c r="K15" s="92" t="s">
        <v>27</v>
      </c>
      <c r="L15" s="86">
        <f>SUM(J15:K15)</f>
        <v>2654.4561682925209</v>
      </c>
      <c r="M15" s="93" t="s">
        <v>114</v>
      </c>
      <c r="N15" s="69">
        <f>N14/7.5345</f>
        <v>663.61404207313024</v>
      </c>
      <c r="O15" s="92" t="s">
        <v>27</v>
      </c>
      <c r="P15" s="86">
        <f>SUM(N15:O15)</f>
        <v>663.61404207313024</v>
      </c>
    </row>
    <row r="16" spans="1:16" s="3" customFormat="1" ht="12.75" customHeight="1" x14ac:dyDescent="0.2">
      <c r="A16" s="6"/>
      <c r="B16" s="6"/>
      <c r="C16" s="6"/>
      <c r="D16" s="8"/>
      <c r="E16" s="8"/>
      <c r="F16" s="6"/>
      <c r="G16" s="6"/>
    </row>
    <row r="17" spans="1:16" s="3" customFormat="1" ht="12.75" customHeight="1" x14ac:dyDescent="0.2">
      <c r="A17" s="6"/>
      <c r="B17" s="6"/>
      <c r="C17" s="6"/>
      <c r="D17" s="8"/>
      <c r="E17" s="8"/>
      <c r="F17" s="6"/>
      <c r="G17" s="6"/>
    </row>
    <row r="18" spans="1:16" s="3" customFormat="1" ht="12.75" customHeight="1" x14ac:dyDescent="0.2">
      <c r="A18" s="7" t="s">
        <v>53</v>
      </c>
      <c r="B18" s="7"/>
      <c r="C18" s="7"/>
      <c r="D18" s="7"/>
      <c r="E18" s="7"/>
      <c r="F18" s="7"/>
      <c r="G18" s="7"/>
    </row>
    <row r="19" spans="1:16" s="3" customFormat="1" ht="9.75" customHeight="1" x14ac:dyDescent="0.2">
      <c r="A19" s="7"/>
      <c r="B19" s="7"/>
      <c r="C19" s="7"/>
      <c r="D19" s="7"/>
      <c r="E19" s="7"/>
      <c r="F19" s="7"/>
      <c r="G19" s="7"/>
    </row>
    <row r="20" spans="1:16" s="3" customFormat="1" ht="20.100000000000001" customHeight="1" x14ac:dyDescent="0.2">
      <c r="A20" s="321" t="s">
        <v>145</v>
      </c>
      <c r="B20" s="283"/>
      <c r="C20" s="283"/>
      <c r="D20" s="283"/>
      <c r="E20" s="283"/>
      <c r="F20" s="283"/>
      <c r="G20" s="283"/>
      <c r="H20" s="284"/>
      <c r="I20" s="196" t="s">
        <v>147</v>
      </c>
      <c r="J20" s="197"/>
      <c r="K20" s="197"/>
      <c r="L20" s="198"/>
      <c r="M20" s="196" t="s">
        <v>183</v>
      </c>
      <c r="N20" s="197"/>
      <c r="O20" s="197"/>
      <c r="P20" s="198"/>
    </row>
    <row r="21" spans="1:16" ht="12.75" customHeight="1" x14ac:dyDescent="0.2">
      <c r="A21" s="183" t="s">
        <v>74</v>
      </c>
      <c r="B21" s="299" t="s">
        <v>108</v>
      </c>
      <c r="C21" s="299"/>
      <c r="D21" s="299"/>
      <c r="E21" s="299"/>
      <c r="F21" s="299"/>
      <c r="G21" s="299"/>
      <c r="H21" s="299"/>
      <c r="I21" s="319" t="s">
        <v>151</v>
      </c>
      <c r="J21" s="319"/>
      <c r="K21" s="319"/>
      <c r="L21" s="319"/>
      <c r="M21" s="245" t="s">
        <v>205</v>
      </c>
      <c r="N21" s="245"/>
      <c r="O21" s="245"/>
      <c r="P21" s="245"/>
    </row>
    <row r="22" spans="1:16" ht="12.75" customHeight="1" x14ac:dyDescent="0.2">
      <c r="A22" s="183"/>
      <c r="B22" s="299"/>
      <c r="C22" s="299"/>
      <c r="D22" s="299"/>
      <c r="E22" s="299"/>
      <c r="F22" s="299"/>
      <c r="G22" s="299"/>
      <c r="H22" s="299"/>
      <c r="I22" s="319"/>
      <c r="J22" s="319"/>
      <c r="K22" s="319"/>
      <c r="L22" s="319"/>
      <c r="M22" s="245"/>
      <c r="N22" s="245"/>
      <c r="O22" s="245"/>
      <c r="P22" s="245"/>
    </row>
    <row r="23" spans="1:16" ht="12.75" customHeight="1" x14ac:dyDescent="0.2">
      <c r="A23" s="183"/>
      <c r="B23" s="299"/>
      <c r="C23" s="299"/>
      <c r="D23" s="299"/>
      <c r="E23" s="299"/>
      <c r="F23" s="299"/>
      <c r="G23" s="299"/>
      <c r="H23" s="299"/>
      <c r="I23" s="319"/>
      <c r="J23" s="319"/>
      <c r="K23" s="319"/>
      <c r="L23" s="319"/>
      <c r="M23" s="245"/>
      <c r="N23" s="245"/>
      <c r="O23" s="245"/>
      <c r="P23" s="245"/>
    </row>
    <row r="24" spans="1:16" ht="12.75" customHeight="1" x14ac:dyDescent="0.2">
      <c r="A24" s="183"/>
      <c r="B24" s="299"/>
      <c r="C24" s="299"/>
      <c r="D24" s="299"/>
      <c r="E24" s="299"/>
      <c r="F24" s="299"/>
      <c r="G24" s="299"/>
      <c r="H24" s="299"/>
      <c r="I24" s="319"/>
      <c r="J24" s="319"/>
      <c r="K24" s="319"/>
      <c r="L24" s="319"/>
      <c r="M24" s="245"/>
      <c r="N24" s="245"/>
      <c r="O24" s="245"/>
      <c r="P24" s="245"/>
    </row>
    <row r="25" spans="1:16" ht="12.75" customHeight="1" x14ac:dyDescent="0.2">
      <c r="A25" s="183" t="s">
        <v>96</v>
      </c>
      <c r="B25" s="299" t="s">
        <v>105</v>
      </c>
      <c r="C25" s="300"/>
      <c r="D25" s="300"/>
      <c r="E25" s="300"/>
      <c r="F25" s="300"/>
      <c r="G25" s="300"/>
      <c r="H25" s="300"/>
      <c r="I25" s="218" t="s">
        <v>176</v>
      </c>
      <c r="J25" s="219"/>
      <c r="K25" s="219"/>
      <c r="L25" s="220"/>
      <c r="M25" s="218" t="s">
        <v>151</v>
      </c>
      <c r="N25" s="219"/>
      <c r="O25" s="219"/>
      <c r="P25" s="220"/>
    </row>
    <row r="26" spans="1:16" ht="12.75" customHeight="1" x14ac:dyDescent="0.2">
      <c r="A26" s="183"/>
      <c r="B26" s="300"/>
      <c r="C26" s="300"/>
      <c r="D26" s="300"/>
      <c r="E26" s="300"/>
      <c r="F26" s="300"/>
      <c r="G26" s="300"/>
      <c r="H26" s="300"/>
      <c r="I26" s="221"/>
      <c r="J26" s="222"/>
      <c r="K26" s="222"/>
      <c r="L26" s="223"/>
      <c r="M26" s="221"/>
      <c r="N26" s="222"/>
      <c r="O26" s="222"/>
      <c r="P26" s="223"/>
    </row>
    <row r="27" spans="1:16" ht="12.75" customHeight="1" x14ac:dyDescent="0.2">
      <c r="A27" s="183"/>
      <c r="B27" s="300"/>
      <c r="C27" s="300"/>
      <c r="D27" s="300"/>
      <c r="E27" s="300"/>
      <c r="F27" s="300"/>
      <c r="G27" s="300"/>
      <c r="H27" s="300"/>
      <c r="I27" s="221"/>
      <c r="J27" s="222"/>
      <c r="K27" s="222"/>
      <c r="L27" s="223"/>
      <c r="M27" s="221"/>
      <c r="N27" s="222"/>
      <c r="O27" s="222"/>
      <c r="P27" s="223"/>
    </row>
    <row r="28" spans="1:16" ht="12.75" customHeight="1" x14ac:dyDescent="0.2">
      <c r="A28" s="183"/>
      <c r="B28" s="300"/>
      <c r="C28" s="300"/>
      <c r="D28" s="300"/>
      <c r="E28" s="300"/>
      <c r="F28" s="300"/>
      <c r="G28" s="300"/>
      <c r="H28" s="300"/>
      <c r="I28" s="224"/>
      <c r="J28" s="225"/>
      <c r="K28" s="225"/>
      <c r="L28" s="226"/>
      <c r="M28" s="224"/>
      <c r="N28" s="225"/>
      <c r="O28" s="225"/>
      <c r="P28" s="226"/>
    </row>
    <row r="29" spans="1:16" ht="12.75" customHeight="1" x14ac:dyDescent="0.2">
      <c r="A29" s="183" t="s">
        <v>72</v>
      </c>
      <c r="B29" s="300" t="s">
        <v>188</v>
      </c>
      <c r="C29" s="300"/>
      <c r="D29" s="300"/>
      <c r="E29" s="300"/>
      <c r="F29" s="300"/>
      <c r="G29" s="300"/>
      <c r="H29" s="300"/>
      <c r="I29" s="320" t="s">
        <v>151</v>
      </c>
      <c r="J29" s="319"/>
      <c r="K29" s="319"/>
      <c r="L29" s="319"/>
      <c r="M29" s="245" t="s">
        <v>187</v>
      </c>
      <c r="N29" s="245"/>
      <c r="O29" s="245"/>
      <c r="P29" s="245"/>
    </row>
    <row r="30" spans="1:16" ht="12.75" customHeight="1" x14ac:dyDescent="0.2">
      <c r="A30" s="183"/>
      <c r="B30" s="300"/>
      <c r="C30" s="300"/>
      <c r="D30" s="300"/>
      <c r="E30" s="300"/>
      <c r="F30" s="300"/>
      <c r="G30" s="300"/>
      <c r="H30" s="300"/>
      <c r="I30" s="319"/>
      <c r="J30" s="319"/>
      <c r="K30" s="319"/>
      <c r="L30" s="319"/>
      <c r="M30" s="245"/>
      <c r="N30" s="245"/>
      <c r="O30" s="245"/>
      <c r="P30" s="245"/>
    </row>
    <row r="31" spans="1:16" ht="12.75" customHeight="1" x14ac:dyDescent="0.2">
      <c r="A31" s="183"/>
      <c r="B31" s="300"/>
      <c r="C31" s="300"/>
      <c r="D31" s="300"/>
      <c r="E31" s="300"/>
      <c r="F31" s="300"/>
      <c r="G31" s="300"/>
      <c r="H31" s="300"/>
      <c r="I31" s="319"/>
      <c r="J31" s="319"/>
      <c r="K31" s="319"/>
      <c r="L31" s="319"/>
      <c r="M31" s="245"/>
      <c r="N31" s="245"/>
      <c r="O31" s="245"/>
      <c r="P31" s="245"/>
    </row>
    <row r="32" spans="1:16" ht="12.75" customHeight="1" x14ac:dyDescent="0.2">
      <c r="A32" s="183"/>
      <c r="B32" s="300"/>
      <c r="C32" s="300"/>
      <c r="D32" s="300"/>
      <c r="E32" s="300"/>
      <c r="F32" s="300"/>
      <c r="G32" s="300"/>
      <c r="H32" s="300"/>
      <c r="I32" s="319"/>
      <c r="J32" s="319"/>
      <c r="K32" s="319"/>
      <c r="L32" s="319"/>
      <c r="M32" s="245"/>
      <c r="N32" s="245"/>
      <c r="O32" s="245"/>
      <c r="P32" s="245"/>
    </row>
    <row r="33" spans="1:16" ht="16.5" customHeight="1" x14ac:dyDescent="0.2">
      <c r="A33" s="183"/>
      <c r="B33" s="300"/>
      <c r="C33" s="300"/>
      <c r="D33" s="300"/>
      <c r="E33" s="300"/>
      <c r="F33" s="300"/>
      <c r="G33" s="300"/>
      <c r="H33" s="300"/>
      <c r="I33" s="319"/>
      <c r="J33" s="319"/>
      <c r="K33" s="319"/>
      <c r="L33" s="319"/>
      <c r="M33" s="245"/>
      <c r="N33" s="245"/>
      <c r="O33" s="245"/>
      <c r="P33" s="245"/>
    </row>
    <row r="34" spans="1:16" ht="39" customHeight="1" x14ac:dyDescent="0.2">
      <c r="A34" s="136" t="s">
        <v>106</v>
      </c>
      <c r="B34" s="316"/>
      <c r="C34" s="317"/>
      <c r="D34" s="317"/>
      <c r="E34" s="317"/>
      <c r="F34" s="317"/>
      <c r="G34" s="317"/>
      <c r="H34" s="318"/>
      <c r="I34" s="306"/>
      <c r="J34" s="306"/>
      <c r="K34" s="306"/>
      <c r="L34" s="306"/>
      <c r="M34" s="307" t="s">
        <v>207</v>
      </c>
      <c r="N34" s="307"/>
      <c r="O34" s="307"/>
      <c r="P34" s="307"/>
    </row>
  </sheetData>
  <sheetProtection algorithmName="SHA-512" hashValue="8KTB7Ju4Gv9VF/1J+xUcG+86TCLMvvbCvKT3dQWctyDgoMyopRL4rrsrrqbQa24bZ0swqYr3N6BWj7gsAXHnNg==" saltValue="uyt7tPcCyr6aMGsFf7tr8A==" spinCount="100000" sheet="1" objects="1" scenarios="1"/>
  <mergeCells count="51">
    <mergeCell ref="I34:L34"/>
    <mergeCell ref="M34:P34"/>
    <mergeCell ref="A12:A13"/>
    <mergeCell ref="B12:B13"/>
    <mergeCell ref="C12:C13"/>
    <mergeCell ref="D12:D13"/>
    <mergeCell ref="B34:H34"/>
    <mergeCell ref="M21:P24"/>
    <mergeCell ref="M25:P28"/>
    <mergeCell ref="M29:P33"/>
    <mergeCell ref="I21:L24"/>
    <mergeCell ref="I25:L28"/>
    <mergeCell ref="I29:L33"/>
    <mergeCell ref="A20:H20"/>
    <mergeCell ref="I20:L20"/>
    <mergeCell ref="A21:A24"/>
    <mergeCell ref="M3:P3"/>
    <mergeCell ref="M4:M5"/>
    <mergeCell ref="N4:O4"/>
    <mergeCell ref="P4:P5"/>
    <mergeCell ref="M20:P20"/>
    <mergeCell ref="A3:H3"/>
    <mergeCell ref="I4:I5"/>
    <mergeCell ref="J4:K4"/>
    <mergeCell ref="L4:L5"/>
    <mergeCell ref="I3:L3"/>
    <mergeCell ref="F4:G4"/>
    <mergeCell ref="H4:H5"/>
    <mergeCell ref="A4:A5"/>
    <mergeCell ref="B4:B5"/>
    <mergeCell ref="C4:C5"/>
    <mergeCell ref="D4:D5"/>
    <mergeCell ref="E4:E5"/>
    <mergeCell ref="A10:A11"/>
    <mergeCell ref="B10:B11"/>
    <mergeCell ref="C10:C11"/>
    <mergeCell ref="D10:D11"/>
    <mergeCell ref="A14:D15"/>
    <mergeCell ref="B21:H24"/>
    <mergeCell ref="A25:A28"/>
    <mergeCell ref="B25:H28"/>
    <mergeCell ref="A29:A33"/>
    <mergeCell ref="B29:H33"/>
    <mergeCell ref="A6:A7"/>
    <mergeCell ref="B6:B7"/>
    <mergeCell ref="C6:C7"/>
    <mergeCell ref="D6:D7"/>
    <mergeCell ref="A8:A9"/>
    <mergeCell ref="B8:B9"/>
    <mergeCell ref="C8:C9"/>
    <mergeCell ref="D8:D9"/>
  </mergeCells>
  <phoneticPr fontId="1" type="noConversion"/>
  <pageMargins left="0.39370078740157483" right="0.19685039370078741" top="0.59055118110236227" bottom="0.19685039370078741" header="0.31496062992125984" footer="0.31496062992125984"/>
  <pageSetup paperSize="8" scale="85" orientation="landscape" r:id="rId1"/>
  <headerFooter alignWithMargins="0">
    <oddHeader>&amp;CKOMUNALAC POŽEGA d.o.o. -  II. REBALANS PLANA INVESTICIJA I INVESTICIJSKOG ODRŽAVANJA ZA 2023. GODINU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5"/>
  <sheetViews>
    <sheetView zoomScaleNormal="100" workbookViewId="0">
      <selection activeCell="K14" sqref="K14"/>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5" width="5.7109375" style="4" customWidth="1"/>
    <col min="6" max="8" width="15.7109375" style="2" customWidth="1"/>
    <col min="9" max="9" width="5.7109375" style="2" customWidth="1"/>
    <col min="10" max="12" width="15.7109375" style="2" customWidth="1"/>
    <col min="13" max="13" width="5.7109375" style="2" customWidth="1"/>
    <col min="14" max="16" width="15.7109375" style="2" customWidth="1"/>
    <col min="17" max="16384" width="9.140625" style="2"/>
  </cols>
  <sheetData>
    <row r="1" spans="1:16" s="15" customFormat="1" ht="20.100000000000001" customHeight="1" x14ac:dyDescent="0.2">
      <c r="A1" s="13" t="s">
        <v>3</v>
      </c>
      <c r="B1" s="14" t="s">
        <v>4</v>
      </c>
      <c r="C1" s="14"/>
      <c r="D1" s="14"/>
      <c r="E1" s="14"/>
      <c r="G1" s="14"/>
    </row>
    <row r="2" spans="1:16" s="3" customFormat="1" ht="9.9499999999999993" customHeight="1" x14ac:dyDescent="0.2">
      <c r="A2" s="11"/>
      <c r="B2" s="12"/>
      <c r="C2" s="12"/>
      <c r="D2" s="4"/>
      <c r="E2" s="4"/>
      <c r="F2" s="2"/>
      <c r="G2" s="2"/>
    </row>
    <row r="3" spans="1:16" s="3" customFormat="1" ht="20.100000000000001" customHeight="1" x14ac:dyDescent="0.2">
      <c r="A3" s="184" t="s">
        <v>145</v>
      </c>
      <c r="B3" s="185"/>
      <c r="C3" s="185"/>
      <c r="D3" s="185"/>
      <c r="E3" s="185"/>
      <c r="F3" s="185"/>
      <c r="G3" s="185"/>
      <c r="H3" s="279"/>
      <c r="I3" s="196" t="s">
        <v>147</v>
      </c>
      <c r="J3" s="197"/>
      <c r="K3" s="197"/>
      <c r="L3" s="198"/>
      <c r="M3" s="196" t="s">
        <v>183</v>
      </c>
      <c r="N3" s="197"/>
      <c r="O3" s="197"/>
      <c r="P3" s="198"/>
    </row>
    <row r="4" spans="1:16" s="3" customFormat="1" ht="24.95" customHeight="1" x14ac:dyDescent="0.2">
      <c r="A4" s="233" t="s">
        <v>14</v>
      </c>
      <c r="B4" s="235" t="s">
        <v>18</v>
      </c>
      <c r="C4" s="237" t="s">
        <v>20</v>
      </c>
      <c r="D4" s="161" t="s">
        <v>19</v>
      </c>
      <c r="E4" s="216" t="s">
        <v>112</v>
      </c>
      <c r="F4" s="237" t="s">
        <v>13</v>
      </c>
      <c r="G4" s="240"/>
      <c r="H4" s="217" t="s">
        <v>120</v>
      </c>
      <c r="I4" s="216" t="s">
        <v>112</v>
      </c>
      <c r="J4" s="237" t="s">
        <v>13</v>
      </c>
      <c r="K4" s="240"/>
      <c r="L4" s="217" t="s">
        <v>120</v>
      </c>
      <c r="M4" s="216" t="s">
        <v>112</v>
      </c>
      <c r="N4" s="237" t="s">
        <v>13</v>
      </c>
      <c r="O4" s="240"/>
      <c r="P4" s="217" t="s">
        <v>120</v>
      </c>
    </row>
    <row r="5" spans="1:16" s="3" customFormat="1" ht="36" customHeight="1" x14ac:dyDescent="0.2">
      <c r="A5" s="267"/>
      <c r="B5" s="269"/>
      <c r="C5" s="270"/>
      <c r="D5" s="162"/>
      <c r="E5" s="154"/>
      <c r="F5" s="16" t="s">
        <v>134</v>
      </c>
      <c r="G5" s="24" t="s">
        <v>135</v>
      </c>
      <c r="H5" s="149"/>
      <c r="I5" s="154"/>
      <c r="J5" s="16" t="s">
        <v>134</v>
      </c>
      <c r="K5" s="24" t="s">
        <v>135</v>
      </c>
      <c r="L5" s="149"/>
      <c r="M5" s="154"/>
      <c r="N5" s="16" t="s">
        <v>134</v>
      </c>
      <c r="O5" s="24" t="s">
        <v>135</v>
      </c>
      <c r="P5" s="149"/>
    </row>
    <row r="6" spans="1:16" s="3" customFormat="1" ht="45.95" customHeight="1" x14ac:dyDescent="0.2">
      <c r="A6" s="171" t="s">
        <v>7</v>
      </c>
      <c r="B6" s="260" t="s">
        <v>123</v>
      </c>
      <c r="C6" s="180" t="s">
        <v>160</v>
      </c>
      <c r="D6" s="177" t="s">
        <v>103</v>
      </c>
      <c r="E6" s="47" t="s">
        <v>113</v>
      </c>
      <c r="F6" s="100">
        <v>37000</v>
      </c>
      <c r="G6" s="25">
        <v>7000</v>
      </c>
      <c r="H6" s="33">
        <f t="shared" ref="H6:H16" si="0">SUM(F6:G6)</f>
        <v>44000</v>
      </c>
      <c r="I6" s="47" t="s">
        <v>113</v>
      </c>
      <c r="J6" s="100">
        <v>21000</v>
      </c>
      <c r="K6" s="25">
        <v>17000</v>
      </c>
      <c r="L6" s="33">
        <f t="shared" ref="L6" si="1">SUM(J6:K6)</f>
        <v>38000</v>
      </c>
      <c r="M6" s="47" t="s">
        <v>113</v>
      </c>
      <c r="N6" s="100">
        <v>7800</v>
      </c>
      <c r="O6" s="25">
        <v>1250</v>
      </c>
      <c r="P6" s="33">
        <f t="shared" ref="P6" si="2">SUM(N6:O6)</f>
        <v>9050</v>
      </c>
    </row>
    <row r="7" spans="1:16" s="3" customFormat="1" ht="45.95" customHeight="1" x14ac:dyDescent="0.2">
      <c r="A7" s="322"/>
      <c r="B7" s="326"/>
      <c r="C7" s="327"/>
      <c r="D7" s="330"/>
      <c r="E7" s="120" t="s">
        <v>114</v>
      </c>
      <c r="F7" s="115">
        <f>F6/7.5345</f>
        <v>4910.7439113411638</v>
      </c>
      <c r="G7" s="116">
        <f>G6/7.5345</f>
        <v>929.05965890238235</v>
      </c>
      <c r="H7" s="113">
        <f>SUM(F7:G7)</f>
        <v>5839.8035702435463</v>
      </c>
      <c r="I7" s="120" t="s">
        <v>114</v>
      </c>
      <c r="J7" s="115">
        <f>J6/7.5345</f>
        <v>2787.1789767071468</v>
      </c>
      <c r="K7" s="115">
        <f>K6/7.5345</f>
        <v>2256.2877430486428</v>
      </c>
      <c r="L7" s="113">
        <f>SUM(J7:K7)</f>
        <v>5043.4667197557901</v>
      </c>
      <c r="M7" s="120" t="s">
        <v>114</v>
      </c>
      <c r="N7" s="115">
        <f>N6/7.5345</f>
        <v>1035.2379056340831</v>
      </c>
      <c r="O7" s="115">
        <f>O6/7.5345</f>
        <v>165.90351051828256</v>
      </c>
      <c r="P7" s="113">
        <f>SUM(N7:O7)</f>
        <v>1201.1414161523655</v>
      </c>
    </row>
    <row r="8" spans="1:16" s="3" customFormat="1" ht="27" customHeight="1" x14ac:dyDescent="0.2">
      <c r="A8" s="323" t="s">
        <v>8</v>
      </c>
      <c r="B8" s="328" t="s">
        <v>124</v>
      </c>
      <c r="C8" s="329" t="s">
        <v>109</v>
      </c>
      <c r="D8" s="331" t="s">
        <v>35</v>
      </c>
      <c r="E8" s="114" t="s">
        <v>113</v>
      </c>
      <c r="F8" s="117">
        <v>30000</v>
      </c>
      <c r="G8" s="118" t="s">
        <v>27</v>
      </c>
      <c r="H8" s="113">
        <f t="shared" si="0"/>
        <v>30000</v>
      </c>
      <c r="I8" s="114" t="s">
        <v>113</v>
      </c>
      <c r="J8" s="117">
        <v>0</v>
      </c>
      <c r="K8" s="118" t="s">
        <v>27</v>
      </c>
      <c r="L8" s="113">
        <f t="shared" ref="L8" si="3">SUM(J8:K8)</f>
        <v>0</v>
      </c>
      <c r="M8" s="114" t="s">
        <v>113</v>
      </c>
      <c r="N8" s="117">
        <v>0</v>
      </c>
      <c r="O8" s="118" t="s">
        <v>27</v>
      </c>
      <c r="P8" s="113">
        <f t="shared" ref="P8" si="4">SUM(N8:O8)</f>
        <v>0</v>
      </c>
    </row>
    <row r="9" spans="1:16" s="3" customFormat="1" ht="27" customHeight="1" x14ac:dyDescent="0.2">
      <c r="A9" s="322"/>
      <c r="B9" s="326"/>
      <c r="C9" s="327"/>
      <c r="D9" s="325"/>
      <c r="E9" s="120" t="s">
        <v>114</v>
      </c>
      <c r="F9" s="117">
        <f>F8/7.5345</f>
        <v>3981.6842524387812</v>
      </c>
      <c r="G9" s="118" t="s">
        <v>27</v>
      </c>
      <c r="H9" s="113">
        <f>SUM(F9:G9)</f>
        <v>3981.6842524387812</v>
      </c>
      <c r="I9" s="120" t="s">
        <v>114</v>
      </c>
      <c r="J9" s="117">
        <v>0</v>
      </c>
      <c r="K9" s="118" t="s">
        <v>27</v>
      </c>
      <c r="L9" s="113">
        <f>SUM(J9:K9)</f>
        <v>0</v>
      </c>
      <c r="M9" s="120" t="s">
        <v>114</v>
      </c>
      <c r="N9" s="117">
        <v>0</v>
      </c>
      <c r="O9" s="118" t="s">
        <v>27</v>
      </c>
      <c r="P9" s="113">
        <f>SUM(N9:O9)</f>
        <v>0</v>
      </c>
    </row>
    <row r="10" spans="1:16" s="3" customFormat="1" ht="27" customHeight="1" x14ac:dyDescent="0.2">
      <c r="A10" s="323" t="s">
        <v>0</v>
      </c>
      <c r="B10" s="326" t="s">
        <v>211</v>
      </c>
      <c r="C10" s="327" t="s">
        <v>212</v>
      </c>
      <c r="D10" s="324" t="s">
        <v>32</v>
      </c>
      <c r="E10" s="114" t="s">
        <v>113</v>
      </c>
      <c r="F10" s="115">
        <v>50000</v>
      </c>
      <c r="G10" s="116" t="s">
        <v>27</v>
      </c>
      <c r="H10" s="113">
        <f t="shared" si="0"/>
        <v>50000</v>
      </c>
      <c r="I10" s="114" t="s">
        <v>113</v>
      </c>
      <c r="J10" s="115">
        <v>60000</v>
      </c>
      <c r="K10" s="116" t="s">
        <v>27</v>
      </c>
      <c r="L10" s="113">
        <f t="shared" ref="L10" si="5">SUM(J10:K10)</f>
        <v>60000</v>
      </c>
      <c r="M10" s="114" t="s">
        <v>113</v>
      </c>
      <c r="N10" s="115">
        <v>6100</v>
      </c>
      <c r="O10" s="118" t="s">
        <v>27</v>
      </c>
      <c r="P10" s="113">
        <f>SUM(N10:O10)</f>
        <v>6100</v>
      </c>
    </row>
    <row r="11" spans="1:16" s="3" customFormat="1" ht="27" customHeight="1" x14ac:dyDescent="0.2">
      <c r="A11" s="261"/>
      <c r="B11" s="326"/>
      <c r="C11" s="327"/>
      <c r="D11" s="325"/>
      <c r="E11" s="120" t="s">
        <v>114</v>
      </c>
      <c r="F11" s="115">
        <f>F10/7.5345</f>
        <v>6636.1404207313026</v>
      </c>
      <c r="G11" s="116" t="s">
        <v>27</v>
      </c>
      <c r="H11" s="113">
        <f>SUM(F11:G11)</f>
        <v>6636.1404207313026</v>
      </c>
      <c r="I11" s="120" t="s">
        <v>114</v>
      </c>
      <c r="J11" s="115">
        <f>J10/7.5345</f>
        <v>7963.3685048775624</v>
      </c>
      <c r="K11" s="116" t="s">
        <v>27</v>
      </c>
      <c r="L11" s="113">
        <f>SUM(J11:K11)</f>
        <v>7963.3685048775624</v>
      </c>
      <c r="M11" s="120" t="s">
        <v>114</v>
      </c>
      <c r="N11" s="115">
        <f>N10/7.5345</f>
        <v>809.60913132921883</v>
      </c>
      <c r="O11" s="118" t="s">
        <v>27</v>
      </c>
      <c r="P11" s="113">
        <f>SUM(N11:O11)</f>
        <v>809.60913132921883</v>
      </c>
    </row>
    <row r="12" spans="1:16" s="3" customFormat="1" ht="27" customHeight="1" x14ac:dyDescent="0.2">
      <c r="A12" s="261" t="s">
        <v>1</v>
      </c>
      <c r="B12" s="326" t="s">
        <v>125</v>
      </c>
      <c r="C12" s="327" t="s">
        <v>110</v>
      </c>
      <c r="D12" s="324" t="s">
        <v>32</v>
      </c>
      <c r="E12" s="114" t="s">
        <v>113</v>
      </c>
      <c r="F12" s="119" t="s">
        <v>27</v>
      </c>
      <c r="G12" s="116">
        <v>20000</v>
      </c>
      <c r="H12" s="113">
        <f>SUM(G12)</f>
        <v>20000</v>
      </c>
      <c r="I12" s="114" t="s">
        <v>113</v>
      </c>
      <c r="J12" s="119" t="s">
        <v>27</v>
      </c>
      <c r="K12" s="116">
        <v>10000</v>
      </c>
      <c r="L12" s="113">
        <f>SUM(K12)</f>
        <v>10000</v>
      </c>
      <c r="M12" s="114" t="s">
        <v>113</v>
      </c>
      <c r="N12" s="119" t="s">
        <v>27</v>
      </c>
      <c r="O12" s="116">
        <v>10000</v>
      </c>
      <c r="P12" s="113">
        <f>SUM(O12)</f>
        <v>10000</v>
      </c>
    </row>
    <row r="13" spans="1:16" s="3" customFormat="1" ht="27" customHeight="1" x14ac:dyDescent="0.2">
      <c r="A13" s="261"/>
      <c r="B13" s="334"/>
      <c r="C13" s="335"/>
      <c r="D13" s="173"/>
      <c r="E13" s="137" t="s">
        <v>114</v>
      </c>
      <c r="F13" s="138" t="s">
        <v>27</v>
      </c>
      <c r="G13" s="139">
        <f>G12/7.5345</f>
        <v>2654.4561682925209</v>
      </c>
      <c r="H13" s="140">
        <f>SUM(G13)</f>
        <v>2654.4561682925209</v>
      </c>
      <c r="I13" s="137" t="s">
        <v>114</v>
      </c>
      <c r="J13" s="138" t="s">
        <v>27</v>
      </c>
      <c r="K13" s="139">
        <f>K12/7.5345</f>
        <v>1327.2280841462605</v>
      </c>
      <c r="L13" s="140">
        <f>SUM(K13)</f>
        <v>1327.2280841462605</v>
      </c>
      <c r="M13" s="137" t="s">
        <v>114</v>
      </c>
      <c r="N13" s="138" t="s">
        <v>27</v>
      </c>
      <c r="O13" s="139">
        <f>O12/7.5345</f>
        <v>1327.2280841462605</v>
      </c>
      <c r="P13" s="140">
        <f>SUM(O13)</f>
        <v>1327.2280841462605</v>
      </c>
    </row>
    <row r="14" spans="1:16" s="3" customFormat="1" ht="27" customHeight="1" x14ac:dyDescent="0.2">
      <c r="A14" s="332" t="s">
        <v>2</v>
      </c>
      <c r="B14" s="260" t="s">
        <v>215</v>
      </c>
      <c r="C14" s="180" t="s">
        <v>216</v>
      </c>
      <c r="D14" s="177" t="s">
        <v>217</v>
      </c>
      <c r="E14" s="47" t="s">
        <v>113</v>
      </c>
      <c r="F14" s="23">
        <v>0</v>
      </c>
      <c r="G14" s="141" t="s">
        <v>27</v>
      </c>
      <c r="H14" s="33">
        <f>SUM(F14:G14)</f>
        <v>0</v>
      </c>
      <c r="I14" s="126"/>
      <c r="J14" s="23">
        <v>0</v>
      </c>
      <c r="K14" s="141" t="s">
        <v>27</v>
      </c>
      <c r="L14" s="33">
        <f>SUM(J14:K14)</f>
        <v>0</v>
      </c>
      <c r="M14" s="126"/>
      <c r="N14" s="23">
        <v>55700</v>
      </c>
      <c r="O14" s="141" t="s">
        <v>27</v>
      </c>
      <c r="P14" s="33">
        <f>SUM(N14:O14)</f>
        <v>55700</v>
      </c>
    </row>
    <row r="15" spans="1:16" s="3" customFormat="1" ht="27" customHeight="1" x14ac:dyDescent="0.2">
      <c r="A15" s="333"/>
      <c r="B15" s="210"/>
      <c r="C15" s="181"/>
      <c r="D15" s="178"/>
      <c r="E15" s="80" t="s">
        <v>114</v>
      </c>
      <c r="F15" s="28">
        <v>0</v>
      </c>
      <c r="G15" s="142" t="s">
        <v>27</v>
      </c>
      <c r="H15" s="38">
        <f>SUM(F15:G15)</f>
        <v>0</v>
      </c>
      <c r="I15" s="80"/>
      <c r="J15" s="28">
        <v>0</v>
      </c>
      <c r="K15" s="143">
        <f t="shared" ref="K15:L15" si="6">SUM(J15)</f>
        <v>0</v>
      </c>
      <c r="L15" s="38">
        <f t="shared" si="6"/>
        <v>0</v>
      </c>
      <c r="M15" s="80"/>
      <c r="N15" s="28">
        <f>N14/7.5345</f>
        <v>7392.6604286946704</v>
      </c>
      <c r="O15" s="142" t="s">
        <v>27</v>
      </c>
      <c r="P15" s="38">
        <f>SUM(N15:O15)</f>
        <v>7392.6604286946704</v>
      </c>
    </row>
    <row r="16" spans="1:16" s="3" customFormat="1" ht="21" customHeight="1" x14ac:dyDescent="0.2">
      <c r="A16" s="199" t="s">
        <v>143</v>
      </c>
      <c r="B16" s="200"/>
      <c r="C16" s="200"/>
      <c r="D16" s="256"/>
      <c r="E16" s="73" t="s">
        <v>113</v>
      </c>
      <c r="F16" s="67">
        <f>F6+F8+F10</f>
        <v>117000</v>
      </c>
      <c r="G16" s="91">
        <f>G6+G12</f>
        <v>27000</v>
      </c>
      <c r="H16" s="71">
        <f t="shared" si="0"/>
        <v>144000</v>
      </c>
      <c r="I16" s="73" t="s">
        <v>113</v>
      </c>
      <c r="J16" s="67">
        <f>J6+J8+J10</f>
        <v>81000</v>
      </c>
      <c r="K16" s="91">
        <f>K6+K12</f>
        <v>27000</v>
      </c>
      <c r="L16" s="71">
        <f t="shared" ref="L16" si="7">SUM(J16:K16)</f>
        <v>108000</v>
      </c>
      <c r="M16" s="73" t="s">
        <v>113</v>
      </c>
      <c r="N16" s="67">
        <f>N6+N8+N10+N14</f>
        <v>69600</v>
      </c>
      <c r="O16" s="91">
        <f>O6+O12</f>
        <v>11250</v>
      </c>
      <c r="P16" s="71">
        <f>SUM(N16:O16)</f>
        <v>80850</v>
      </c>
    </row>
    <row r="17" spans="1:16" s="3" customFormat="1" ht="21" customHeight="1" x14ac:dyDescent="0.2">
      <c r="A17" s="201"/>
      <c r="B17" s="202"/>
      <c r="C17" s="202"/>
      <c r="D17" s="257"/>
      <c r="E17" s="93" t="s">
        <v>114</v>
      </c>
      <c r="F17" s="69">
        <f>F16/7.5345</f>
        <v>15528.568584511248</v>
      </c>
      <c r="G17" s="92">
        <f>G16/7.5345</f>
        <v>3583.5158271949031</v>
      </c>
      <c r="H17" s="72">
        <f>SUM(F17:G17)</f>
        <v>19112.08441170615</v>
      </c>
      <c r="I17" s="93" t="s">
        <v>114</v>
      </c>
      <c r="J17" s="69">
        <f>J16/7.5345</f>
        <v>10750.54748158471</v>
      </c>
      <c r="K17" s="92">
        <f>K16/7.5345</f>
        <v>3583.5158271949031</v>
      </c>
      <c r="L17" s="72">
        <f>SUM(J17:K17)</f>
        <v>14334.063308779612</v>
      </c>
      <c r="M17" s="93" t="s">
        <v>114</v>
      </c>
      <c r="N17" s="69">
        <f>N16/7.5345</f>
        <v>9237.5074656579727</v>
      </c>
      <c r="O17" s="92">
        <f>O16/7.5345</f>
        <v>1493.1315946645429</v>
      </c>
      <c r="P17" s="72">
        <f>SUM(N17:O17)</f>
        <v>10730.639060322515</v>
      </c>
    </row>
    <row r="18" spans="1:16" s="3" customFormat="1" ht="12.75" customHeight="1" x14ac:dyDescent="0.2">
      <c r="A18" s="6"/>
      <c r="B18" s="6"/>
      <c r="C18" s="6"/>
      <c r="D18" s="8"/>
      <c r="E18" s="8"/>
      <c r="F18" s="6"/>
      <c r="G18" s="39"/>
    </row>
    <row r="19" spans="1:16" s="3" customFormat="1" ht="12.75" customHeight="1" x14ac:dyDescent="0.2">
      <c r="A19" s="7" t="s">
        <v>53</v>
      </c>
      <c r="B19" s="7"/>
      <c r="C19" s="7"/>
      <c r="D19" s="7"/>
      <c r="E19" s="7"/>
      <c r="F19" s="7"/>
      <c r="G19" s="7"/>
    </row>
    <row r="20" spans="1:16" s="3" customFormat="1" ht="12.75" customHeight="1" x14ac:dyDescent="0.2">
      <c r="A20" s="7"/>
      <c r="B20" s="7"/>
      <c r="C20" s="7"/>
      <c r="D20" s="7"/>
      <c r="E20" s="7"/>
      <c r="F20" s="7"/>
      <c r="G20" s="7"/>
    </row>
    <row r="21" spans="1:16" s="3" customFormat="1" ht="20.100000000000001" customHeight="1" x14ac:dyDescent="0.2">
      <c r="A21" s="282" t="s">
        <v>145</v>
      </c>
      <c r="B21" s="283"/>
      <c r="C21" s="283"/>
      <c r="D21" s="283"/>
      <c r="E21" s="283"/>
      <c r="F21" s="283"/>
      <c r="G21" s="283"/>
      <c r="H21" s="284"/>
      <c r="I21" s="196" t="s">
        <v>147</v>
      </c>
      <c r="J21" s="197"/>
      <c r="K21" s="197"/>
      <c r="L21" s="198"/>
      <c r="M21" s="196" t="s">
        <v>183</v>
      </c>
      <c r="N21" s="197"/>
      <c r="O21" s="197"/>
      <c r="P21" s="198"/>
    </row>
    <row r="22" spans="1:16" ht="12.75" customHeight="1" x14ac:dyDescent="0.2">
      <c r="A22" s="243" t="s">
        <v>70</v>
      </c>
      <c r="B22" s="152" t="s">
        <v>177</v>
      </c>
      <c r="C22" s="152"/>
      <c r="D22" s="152"/>
      <c r="E22" s="152"/>
      <c r="F22" s="152"/>
      <c r="G22" s="152"/>
      <c r="H22" s="152"/>
      <c r="I22" s="245" t="s">
        <v>161</v>
      </c>
      <c r="J22" s="245"/>
      <c r="K22" s="245"/>
      <c r="L22" s="245"/>
      <c r="M22" s="245" t="s">
        <v>209</v>
      </c>
      <c r="N22" s="245"/>
      <c r="O22" s="245"/>
      <c r="P22" s="245"/>
    </row>
    <row r="23" spans="1:16" ht="12.75" customHeight="1" x14ac:dyDescent="0.2">
      <c r="A23" s="243"/>
      <c r="B23" s="152"/>
      <c r="C23" s="152"/>
      <c r="D23" s="152"/>
      <c r="E23" s="152"/>
      <c r="F23" s="152"/>
      <c r="G23" s="152"/>
      <c r="H23" s="152"/>
      <c r="I23" s="245"/>
      <c r="J23" s="245"/>
      <c r="K23" s="245"/>
      <c r="L23" s="245"/>
      <c r="M23" s="245"/>
      <c r="N23" s="245"/>
      <c r="O23" s="245"/>
      <c r="P23" s="245"/>
    </row>
    <row r="24" spans="1:16" ht="12.75" customHeight="1" x14ac:dyDescent="0.2">
      <c r="A24" s="243"/>
      <c r="B24" s="152"/>
      <c r="C24" s="152"/>
      <c r="D24" s="152"/>
      <c r="E24" s="152"/>
      <c r="F24" s="152"/>
      <c r="G24" s="152"/>
      <c r="H24" s="152"/>
      <c r="I24" s="245"/>
      <c r="J24" s="245"/>
      <c r="K24" s="245"/>
      <c r="L24" s="245"/>
      <c r="M24" s="245"/>
      <c r="N24" s="245"/>
      <c r="O24" s="245"/>
      <c r="P24" s="245"/>
    </row>
    <row r="25" spans="1:16" ht="73.5" customHeight="1" x14ac:dyDescent="0.2">
      <c r="A25" s="243"/>
      <c r="B25" s="152"/>
      <c r="C25" s="152"/>
      <c r="D25" s="152"/>
      <c r="E25" s="152"/>
      <c r="F25" s="152"/>
      <c r="G25" s="152"/>
      <c r="H25" s="152"/>
      <c r="I25" s="245"/>
      <c r="J25" s="245"/>
      <c r="K25" s="245"/>
      <c r="L25" s="245"/>
      <c r="M25" s="245"/>
      <c r="N25" s="245"/>
      <c r="O25" s="245"/>
      <c r="P25" s="245"/>
    </row>
    <row r="26" spans="1:16" x14ac:dyDescent="0.2">
      <c r="A26" s="243" t="s">
        <v>96</v>
      </c>
      <c r="B26" s="231" t="s">
        <v>107</v>
      </c>
      <c r="C26" s="152"/>
      <c r="D26" s="152"/>
      <c r="E26" s="152"/>
      <c r="F26" s="152"/>
      <c r="G26" s="152"/>
      <c r="H26" s="152"/>
      <c r="I26" s="245" t="s">
        <v>162</v>
      </c>
      <c r="J26" s="245"/>
      <c r="K26" s="245"/>
      <c r="L26" s="245"/>
      <c r="M26" s="245" t="s">
        <v>162</v>
      </c>
      <c r="N26" s="245"/>
      <c r="O26" s="245"/>
      <c r="P26" s="245"/>
    </row>
    <row r="27" spans="1:16" x14ac:dyDescent="0.2">
      <c r="A27" s="243"/>
      <c r="B27" s="152"/>
      <c r="C27" s="152"/>
      <c r="D27" s="152"/>
      <c r="E27" s="152"/>
      <c r="F27" s="152"/>
      <c r="G27" s="152"/>
      <c r="H27" s="152"/>
      <c r="I27" s="245"/>
      <c r="J27" s="245"/>
      <c r="K27" s="245"/>
      <c r="L27" s="245"/>
      <c r="M27" s="245"/>
      <c r="N27" s="245"/>
      <c r="O27" s="245"/>
      <c r="P27" s="245"/>
    </row>
    <row r="28" spans="1:16" x14ac:dyDescent="0.2">
      <c r="A28" s="243"/>
      <c r="B28" s="152"/>
      <c r="C28" s="152"/>
      <c r="D28" s="152"/>
      <c r="E28" s="152"/>
      <c r="F28" s="152"/>
      <c r="G28" s="152"/>
      <c r="H28" s="152"/>
      <c r="I28" s="245"/>
      <c r="J28" s="245"/>
      <c r="K28" s="245"/>
      <c r="L28" s="245"/>
      <c r="M28" s="245"/>
      <c r="N28" s="245"/>
      <c r="O28" s="245"/>
      <c r="P28" s="245"/>
    </row>
    <row r="29" spans="1:16" x14ac:dyDescent="0.2">
      <c r="A29" s="243"/>
      <c r="B29" s="152"/>
      <c r="C29" s="152"/>
      <c r="D29" s="152"/>
      <c r="E29" s="152"/>
      <c r="F29" s="152"/>
      <c r="G29" s="152"/>
      <c r="H29" s="152"/>
      <c r="I29" s="245"/>
      <c r="J29" s="245"/>
      <c r="K29" s="245"/>
      <c r="L29" s="245"/>
      <c r="M29" s="245"/>
      <c r="N29" s="245"/>
      <c r="O29" s="245"/>
      <c r="P29" s="245"/>
    </row>
    <row r="30" spans="1:16" x14ac:dyDescent="0.2">
      <c r="A30" s="243" t="s">
        <v>72</v>
      </c>
      <c r="B30" s="152" t="s">
        <v>213</v>
      </c>
      <c r="C30" s="152"/>
      <c r="D30" s="152"/>
      <c r="E30" s="152"/>
      <c r="F30" s="152"/>
      <c r="G30" s="152"/>
      <c r="H30" s="152"/>
      <c r="I30" s="319" t="s">
        <v>163</v>
      </c>
      <c r="J30" s="319"/>
      <c r="K30" s="319"/>
      <c r="L30" s="319"/>
      <c r="M30" s="245" t="s">
        <v>214</v>
      </c>
      <c r="N30" s="245"/>
      <c r="O30" s="245"/>
      <c r="P30" s="245"/>
    </row>
    <row r="31" spans="1:16" x14ac:dyDescent="0.2">
      <c r="A31" s="243"/>
      <c r="B31" s="152"/>
      <c r="C31" s="152"/>
      <c r="D31" s="152"/>
      <c r="E31" s="152"/>
      <c r="F31" s="152"/>
      <c r="G31" s="152"/>
      <c r="H31" s="152"/>
      <c r="I31" s="319"/>
      <c r="J31" s="319"/>
      <c r="K31" s="319"/>
      <c r="L31" s="319"/>
      <c r="M31" s="245"/>
      <c r="N31" s="245"/>
      <c r="O31" s="245"/>
      <c r="P31" s="245"/>
    </row>
    <row r="32" spans="1:16" x14ac:dyDescent="0.2">
      <c r="A32" s="243"/>
      <c r="B32" s="152"/>
      <c r="C32" s="152"/>
      <c r="D32" s="152"/>
      <c r="E32" s="152"/>
      <c r="F32" s="152"/>
      <c r="G32" s="152"/>
      <c r="H32" s="152"/>
      <c r="I32" s="319"/>
      <c r="J32" s="319"/>
      <c r="K32" s="319"/>
      <c r="L32" s="319"/>
      <c r="M32" s="245"/>
      <c r="N32" s="245"/>
      <c r="O32" s="245"/>
      <c r="P32" s="245"/>
    </row>
    <row r="33" spans="1:16" x14ac:dyDescent="0.2">
      <c r="A33" s="183" t="s">
        <v>106</v>
      </c>
      <c r="B33" s="152" t="s">
        <v>111</v>
      </c>
      <c r="C33" s="152"/>
      <c r="D33" s="152"/>
      <c r="E33" s="152"/>
      <c r="F33" s="152"/>
      <c r="G33" s="152"/>
      <c r="H33" s="152"/>
      <c r="I33" s="245" t="s">
        <v>166</v>
      </c>
      <c r="J33" s="245"/>
      <c r="K33" s="245"/>
      <c r="L33" s="245"/>
      <c r="M33" s="245" t="s">
        <v>210</v>
      </c>
      <c r="N33" s="245"/>
      <c r="O33" s="245"/>
      <c r="P33" s="245"/>
    </row>
    <row r="34" spans="1:16" x14ac:dyDescent="0.2">
      <c r="A34" s="183"/>
      <c r="B34" s="152"/>
      <c r="C34" s="152"/>
      <c r="D34" s="152"/>
      <c r="E34" s="152"/>
      <c r="F34" s="152"/>
      <c r="G34" s="152"/>
      <c r="H34" s="152"/>
      <c r="I34" s="245"/>
      <c r="J34" s="245"/>
      <c r="K34" s="245"/>
      <c r="L34" s="245"/>
      <c r="M34" s="245"/>
      <c r="N34" s="245"/>
      <c r="O34" s="245"/>
      <c r="P34" s="245"/>
    </row>
    <row r="35" spans="1:16" x14ac:dyDescent="0.2">
      <c r="A35" s="183"/>
      <c r="B35" s="152"/>
      <c r="C35" s="152"/>
      <c r="D35" s="152"/>
      <c r="E35" s="152"/>
      <c r="F35" s="152"/>
      <c r="G35" s="152"/>
      <c r="H35" s="152"/>
      <c r="I35" s="245"/>
      <c r="J35" s="245"/>
      <c r="K35" s="245"/>
      <c r="L35" s="245"/>
      <c r="M35" s="245"/>
      <c r="N35" s="245"/>
      <c r="O35" s="245"/>
      <c r="P35" s="245"/>
    </row>
    <row r="36" spans="1:16" ht="37.5" customHeight="1" x14ac:dyDescent="0.2">
      <c r="A36" s="144" t="s">
        <v>218</v>
      </c>
      <c r="B36" s="336"/>
      <c r="C36" s="337"/>
      <c r="D36" s="337"/>
      <c r="E36" s="337"/>
      <c r="F36" s="337"/>
      <c r="G36" s="337"/>
      <c r="H36" s="338"/>
      <c r="I36" s="339"/>
      <c r="J36" s="339"/>
      <c r="K36" s="339"/>
      <c r="L36" s="339"/>
      <c r="M36" s="340" t="s">
        <v>219</v>
      </c>
      <c r="N36" s="341"/>
      <c r="O36" s="341"/>
      <c r="P36" s="342"/>
    </row>
    <row r="37" spans="1:16" ht="12.75" customHeight="1" x14ac:dyDescent="0.2"/>
    <row r="38" spans="1:16" ht="12.75" customHeight="1" x14ac:dyDescent="0.2"/>
    <row r="39" spans="1:16" ht="12.75" customHeight="1" x14ac:dyDescent="0.2"/>
    <row r="40" spans="1:16" ht="12.75" customHeight="1" x14ac:dyDescent="0.2"/>
    <row r="41" spans="1:16" ht="12.75" customHeight="1" x14ac:dyDescent="0.2"/>
    <row r="42" spans="1:16" ht="12.75" customHeight="1" x14ac:dyDescent="0.2"/>
    <row r="43" spans="1:16" ht="12.75" customHeight="1" x14ac:dyDescent="0.2"/>
    <row r="44" spans="1:16" ht="12.75" customHeight="1" x14ac:dyDescent="0.2"/>
    <row r="45" spans="1:16" ht="12.75" customHeight="1" x14ac:dyDescent="0.2"/>
    <row r="46" spans="1:16" ht="12.75" customHeight="1" x14ac:dyDescent="0.2"/>
    <row r="47" spans="1:16" ht="12.75" customHeight="1" x14ac:dyDescent="0.2"/>
    <row r="48" spans="1: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sheetData>
  <sheetProtection algorithmName="SHA-512" hashValue="p6Z/Mu/q1keZUcYNnT+CgIZqXpix+fSO4AT7HcJy9PHYi1R89cPyWHnpj1ET/NyB0uPJY6Se/TSoUdraWvq2OA==" saltValue="o/8Mz4pbLq+irPDku1cwqQ==" spinCount="100000" sheet="1" objects="1" scenarios="1"/>
  <mergeCells count="59">
    <mergeCell ref="B36:H36"/>
    <mergeCell ref="I36:L36"/>
    <mergeCell ref="M36:P36"/>
    <mergeCell ref="M22:P25"/>
    <mergeCell ref="M26:P29"/>
    <mergeCell ref="M30:P32"/>
    <mergeCell ref="M33:P35"/>
    <mergeCell ref="I22:L25"/>
    <mergeCell ref="I26:L29"/>
    <mergeCell ref="I30:L32"/>
    <mergeCell ref="I33:L35"/>
    <mergeCell ref="M3:P3"/>
    <mergeCell ref="M4:M5"/>
    <mergeCell ref="N4:O4"/>
    <mergeCell ref="P4:P5"/>
    <mergeCell ref="M21:P21"/>
    <mergeCell ref="A3:H3"/>
    <mergeCell ref="I3:L3"/>
    <mergeCell ref="E4:E5"/>
    <mergeCell ref="I4:I5"/>
    <mergeCell ref="J4:K4"/>
    <mergeCell ref="L4:L5"/>
    <mergeCell ref="I21:L21"/>
    <mergeCell ref="B10:B11"/>
    <mergeCell ref="C10:C11"/>
    <mergeCell ref="B12:B13"/>
    <mergeCell ref="C12:C13"/>
    <mergeCell ref="A30:A32"/>
    <mergeCell ref="B30:H32"/>
    <mergeCell ref="D10:D11"/>
    <mergeCell ref="D12:D13"/>
    <mergeCell ref="D4:D5"/>
    <mergeCell ref="B6:B7"/>
    <mergeCell ref="C6:C7"/>
    <mergeCell ref="B8:B9"/>
    <mergeCell ref="C8:C9"/>
    <mergeCell ref="D6:D7"/>
    <mergeCell ref="D8:D9"/>
    <mergeCell ref="A14:A15"/>
    <mergeCell ref="B14:B15"/>
    <mergeCell ref="C14:C15"/>
    <mergeCell ref="D14:D15"/>
    <mergeCell ref="A21:H21"/>
    <mergeCell ref="A33:A35"/>
    <mergeCell ref="B33:H35"/>
    <mergeCell ref="A16:D17"/>
    <mergeCell ref="F4:G4"/>
    <mergeCell ref="H4:H5"/>
    <mergeCell ref="A22:A25"/>
    <mergeCell ref="B22:H25"/>
    <mergeCell ref="A26:A29"/>
    <mergeCell ref="B26:H29"/>
    <mergeCell ref="A6:A7"/>
    <mergeCell ref="A8:A9"/>
    <mergeCell ref="A10:A11"/>
    <mergeCell ref="A12:A13"/>
    <mergeCell ref="A4:A5"/>
    <mergeCell ref="B4:B5"/>
    <mergeCell ref="C4:C5"/>
  </mergeCells>
  <phoneticPr fontId="1" type="noConversion"/>
  <pageMargins left="0.39370078740157483" right="0.19685039370078741" top="0.59055118110236227" bottom="0.19685039370078741" header="0.31496062992125984" footer="0.31496062992125984"/>
  <pageSetup paperSize="8" scale="85" orientation="landscape" r:id="rId1"/>
  <headerFooter alignWithMargins="0">
    <oddHeader>&amp;CKOMUNALAC POŽEGA d.o.o. -II. REBALANS PLANA INVESTICIJA I INVESTICIJSKOG ODRŽAVANJA ZA 2023. GODINU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F25"/>
  <sheetViews>
    <sheetView topLeftCell="E1" zoomScaleNormal="100" workbookViewId="0">
      <selection activeCell="AC14" sqref="AC14"/>
    </sheetView>
  </sheetViews>
  <sheetFormatPr defaultRowHeight="12.75" x14ac:dyDescent="0.2"/>
  <cols>
    <col min="1" max="1" width="3.85546875" style="5" customWidth="1"/>
    <col min="2" max="2" width="17.5703125" style="5" customWidth="1"/>
    <col min="3" max="3" width="4.7109375" style="5" customWidth="1"/>
    <col min="4" max="12" width="9.7109375" style="2" customWidth="1"/>
    <col min="13" max="13" width="4.7109375" style="2" customWidth="1"/>
    <col min="14" max="22" width="9.7109375" style="2" customWidth="1"/>
    <col min="23" max="23" width="4.7109375" style="2" customWidth="1"/>
    <col min="24" max="32" width="9.7109375" style="2" customWidth="1"/>
    <col min="33" max="16384" width="9.140625" style="2"/>
  </cols>
  <sheetData>
    <row r="2" spans="1:32" s="15" customFormat="1" ht="20.100000000000001" customHeight="1" x14ac:dyDescent="0.2">
      <c r="A2" s="356" t="s">
        <v>23</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row>
    <row r="3" spans="1:32" s="3" customFormat="1" ht="9.9499999999999993" customHeight="1" x14ac:dyDescent="0.2">
      <c r="A3" s="11"/>
      <c r="B3" s="12"/>
      <c r="C3" s="12"/>
      <c r="D3" s="2"/>
      <c r="E3" s="2"/>
      <c r="F3" s="2"/>
      <c r="G3" s="2"/>
      <c r="H3" s="2"/>
      <c r="I3" s="2"/>
      <c r="J3" s="2"/>
      <c r="K3" s="2"/>
    </row>
    <row r="4" spans="1:32" s="3" customFormat="1" ht="20.100000000000001" customHeight="1" x14ac:dyDescent="0.2">
      <c r="A4" s="184" t="s">
        <v>145</v>
      </c>
      <c r="B4" s="185"/>
      <c r="C4" s="185"/>
      <c r="D4" s="185"/>
      <c r="E4" s="185"/>
      <c r="F4" s="185"/>
      <c r="G4" s="185"/>
      <c r="H4" s="185"/>
      <c r="I4" s="185"/>
      <c r="J4" s="185"/>
      <c r="K4" s="185"/>
      <c r="L4" s="279"/>
      <c r="M4" s="196" t="s">
        <v>147</v>
      </c>
      <c r="N4" s="197"/>
      <c r="O4" s="197"/>
      <c r="P4" s="197"/>
      <c r="Q4" s="197"/>
      <c r="R4" s="197"/>
      <c r="S4" s="197"/>
      <c r="T4" s="197"/>
      <c r="U4" s="197"/>
      <c r="V4" s="198"/>
      <c r="W4" s="196" t="s">
        <v>183</v>
      </c>
      <c r="X4" s="197"/>
      <c r="Y4" s="197"/>
      <c r="Z4" s="197"/>
      <c r="AA4" s="197"/>
      <c r="AB4" s="197"/>
      <c r="AC4" s="197"/>
      <c r="AD4" s="197"/>
      <c r="AE4" s="197"/>
      <c r="AF4" s="198"/>
    </row>
    <row r="5" spans="1:32" s="3" customFormat="1" ht="24.95" customHeight="1" x14ac:dyDescent="0.2">
      <c r="A5" s="349" t="s">
        <v>14</v>
      </c>
      <c r="B5" s="351" t="s">
        <v>21</v>
      </c>
      <c r="C5" s="353" t="s">
        <v>112</v>
      </c>
      <c r="D5" s="237" t="s">
        <v>148</v>
      </c>
      <c r="E5" s="237"/>
      <c r="F5" s="237"/>
      <c r="G5" s="237"/>
      <c r="H5" s="237"/>
      <c r="I5" s="237"/>
      <c r="J5" s="237"/>
      <c r="K5" s="240"/>
      <c r="L5" s="347" t="s">
        <v>120</v>
      </c>
      <c r="M5" s="353" t="s">
        <v>112</v>
      </c>
      <c r="N5" s="237" t="s">
        <v>13</v>
      </c>
      <c r="O5" s="237"/>
      <c r="P5" s="237"/>
      <c r="Q5" s="237"/>
      <c r="R5" s="237"/>
      <c r="S5" s="237"/>
      <c r="T5" s="237"/>
      <c r="U5" s="240"/>
      <c r="V5" s="347" t="s">
        <v>120</v>
      </c>
      <c r="W5" s="353" t="s">
        <v>112</v>
      </c>
      <c r="X5" s="237" t="s">
        <v>13</v>
      </c>
      <c r="Y5" s="237"/>
      <c r="Z5" s="237"/>
      <c r="AA5" s="237"/>
      <c r="AB5" s="237"/>
      <c r="AC5" s="237"/>
      <c r="AD5" s="237"/>
      <c r="AE5" s="240"/>
      <c r="AF5" s="347" t="s">
        <v>120</v>
      </c>
    </row>
    <row r="6" spans="1:32" s="3" customFormat="1" ht="70.5" customHeight="1" x14ac:dyDescent="0.2">
      <c r="A6" s="350"/>
      <c r="B6" s="352"/>
      <c r="C6" s="354"/>
      <c r="D6" s="16" t="s">
        <v>126</v>
      </c>
      <c r="E6" s="16" t="s">
        <v>127</v>
      </c>
      <c r="F6" s="16" t="s">
        <v>128</v>
      </c>
      <c r="G6" s="16" t="s">
        <v>129</v>
      </c>
      <c r="H6" s="16" t="s">
        <v>117</v>
      </c>
      <c r="I6" s="16" t="s">
        <v>130</v>
      </c>
      <c r="J6" s="16" t="s">
        <v>131</v>
      </c>
      <c r="K6" s="24" t="s">
        <v>135</v>
      </c>
      <c r="L6" s="348"/>
      <c r="M6" s="354"/>
      <c r="N6" s="16" t="s">
        <v>126</v>
      </c>
      <c r="O6" s="16" t="s">
        <v>127</v>
      </c>
      <c r="P6" s="16" t="s">
        <v>128</v>
      </c>
      <c r="Q6" s="16" t="s">
        <v>129</v>
      </c>
      <c r="R6" s="16" t="s">
        <v>117</v>
      </c>
      <c r="S6" s="16" t="s">
        <v>130</v>
      </c>
      <c r="T6" s="16" t="s">
        <v>131</v>
      </c>
      <c r="U6" s="24" t="s">
        <v>132</v>
      </c>
      <c r="V6" s="348"/>
      <c r="W6" s="354"/>
      <c r="X6" s="16" t="s">
        <v>126</v>
      </c>
      <c r="Y6" s="16" t="s">
        <v>127</v>
      </c>
      <c r="Z6" s="16" t="s">
        <v>128</v>
      </c>
      <c r="AA6" s="16" t="s">
        <v>129</v>
      </c>
      <c r="AB6" s="16" t="s">
        <v>117</v>
      </c>
      <c r="AC6" s="16" t="s">
        <v>130</v>
      </c>
      <c r="AD6" s="16" t="s">
        <v>131</v>
      </c>
      <c r="AE6" s="24" t="s">
        <v>132</v>
      </c>
      <c r="AF6" s="348"/>
    </row>
    <row r="7" spans="1:32" s="3" customFormat="1" ht="24.95" customHeight="1" x14ac:dyDescent="0.2">
      <c r="A7" s="163" t="s">
        <v>7</v>
      </c>
      <c r="B7" s="355" t="s">
        <v>11</v>
      </c>
      <c r="C7" s="104" t="s">
        <v>113</v>
      </c>
      <c r="D7" s="21">
        <f>'1. GOSPODARENJE OTPADOM'!F24</f>
        <v>845200</v>
      </c>
      <c r="E7" s="23" t="s">
        <v>27</v>
      </c>
      <c r="F7" s="23" t="s">
        <v>27</v>
      </c>
      <c r="G7" s="21">
        <f>'1. GOSPODARENJE OTPADOM'!G24</f>
        <v>15000</v>
      </c>
      <c r="H7" s="21">
        <f>'1. GOSPODARENJE OTPADOM'!H24</f>
        <v>362200</v>
      </c>
      <c r="I7" s="21">
        <f>'1. GOSPODARENJE OTPADOM'!I24</f>
        <v>60000</v>
      </c>
      <c r="J7" s="21">
        <f>'1. GOSPODARENJE OTPADOM'!J24</f>
        <v>42000</v>
      </c>
      <c r="K7" s="25" t="s">
        <v>27</v>
      </c>
      <c r="L7" s="105">
        <f>SUM(D7:K7)</f>
        <v>1324400</v>
      </c>
      <c r="M7" s="104" t="s">
        <v>113</v>
      </c>
      <c r="N7" s="21">
        <f>'1. GOSPODARENJE OTPADOM'!M24</f>
        <v>971597</v>
      </c>
      <c r="O7" s="23" t="s">
        <v>27</v>
      </c>
      <c r="P7" s="23" t="s">
        <v>27</v>
      </c>
      <c r="Q7" s="21">
        <f>'1. GOSPODARENJE OTPADOM'!N24</f>
        <v>15000</v>
      </c>
      <c r="R7" s="21">
        <f>'1. GOSPODARENJE OTPADOM'!O24</f>
        <v>362200</v>
      </c>
      <c r="S7" s="21">
        <f>'1. GOSPODARENJE OTPADOM'!P24</f>
        <v>60000</v>
      </c>
      <c r="T7" s="21">
        <f>'1. GOSPODARENJE OTPADOM'!Q16</f>
        <v>42000</v>
      </c>
      <c r="U7" s="25" t="s">
        <v>27</v>
      </c>
      <c r="V7" s="105">
        <f>SUM(N7:U7)</f>
        <v>1450797</v>
      </c>
      <c r="W7" s="104" t="s">
        <v>113</v>
      </c>
      <c r="X7" s="21">
        <f>'1. GOSPODARENJE OTPADOM'!T24</f>
        <v>928797</v>
      </c>
      <c r="Y7" s="23" t="s">
        <v>27</v>
      </c>
      <c r="Z7" s="23" t="s">
        <v>27</v>
      </c>
      <c r="AA7" s="21">
        <f>'1. GOSPODARENJE OTPADOM'!U24</f>
        <v>13800</v>
      </c>
      <c r="AB7" s="21">
        <f>'1. GOSPODARENJE OTPADOM'!V24</f>
        <v>362200</v>
      </c>
      <c r="AC7" s="21">
        <f>'1. GOSPODARENJE OTPADOM'!W24</f>
        <v>16160</v>
      </c>
      <c r="AD7" s="21">
        <f>'1. GOSPODARENJE OTPADOM'!X24</f>
        <v>0</v>
      </c>
      <c r="AE7" s="25" t="s">
        <v>27</v>
      </c>
      <c r="AF7" s="105">
        <f>SUM(X7:AE7)</f>
        <v>1320957</v>
      </c>
    </row>
    <row r="8" spans="1:32" s="3" customFormat="1" ht="24.95" customHeight="1" x14ac:dyDescent="0.2">
      <c r="A8" s="164"/>
      <c r="B8" s="344"/>
      <c r="C8" s="106" t="s">
        <v>114</v>
      </c>
      <c r="D8" s="22">
        <f>D7/7.5345</f>
        <v>112177.31767204193</v>
      </c>
      <c r="E8" s="28" t="s">
        <v>27</v>
      </c>
      <c r="F8" s="28" t="s">
        <v>27</v>
      </c>
      <c r="G8" s="22">
        <f>G7/7.5345</f>
        <v>1990.8421262193906</v>
      </c>
      <c r="H8" s="22">
        <f>H7/7.5345</f>
        <v>48072.201207777551</v>
      </c>
      <c r="I8" s="22">
        <f>I7/7.5345</f>
        <v>7963.3685048775624</v>
      </c>
      <c r="J8" s="22">
        <f>J7/7.5345</f>
        <v>5574.3579534142937</v>
      </c>
      <c r="K8" s="27" t="s">
        <v>27</v>
      </c>
      <c r="L8" s="107">
        <f>SUM(D8:K8)</f>
        <v>175778.08746433072</v>
      </c>
      <c r="M8" s="106" t="s">
        <v>114</v>
      </c>
      <c r="N8" s="22">
        <f>'1. GOSPODARENJE OTPADOM'!M7</f>
        <v>39816.842524387816</v>
      </c>
      <c r="O8" s="28" t="s">
        <v>27</v>
      </c>
      <c r="P8" s="28" t="s">
        <v>27</v>
      </c>
      <c r="Q8" s="22">
        <f>'1. GOSPODARENJE OTPADOM'!N25</f>
        <v>1990.8421262193906</v>
      </c>
      <c r="R8" s="22">
        <f>'1. GOSPODARENJE OTPADOM'!O25</f>
        <v>48072.201207777551</v>
      </c>
      <c r="S8" s="22">
        <f>'1. GOSPODARENJE OTPADOM'!P13</f>
        <v>7963.3685048775624</v>
      </c>
      <c r="T8" s="22">
        <f>'1. GOSPODARENJE OTPADOM'!Q17</f>
        <v>5574.3579534142937</v>
      </c>
      <c r="U8" s="27" t="s">
        <v>27</v>
      </c>
      <c r="V8" s="107">
        <f>SUM(N8:U8)</f>
        <v>103417.6123166766</v>
      </c>
      <c r="W8" s="106" t="s">
        <v>114</v>
      </c>
      <c r="X8" s="22">
        <f>'1. GOSPODARENJE OTPADOM'!T7</f>
        <v>44594.863627314349</v>
      </c>
      <c r="Y8" s="28" t="s">
        <v>27</v>
      </c>
      <c r="Z8" s="28" t="s">
        <v>27</v>
      </c>
      <c r="AA8" s="22">
        <f>'1. GOSPODARENJE OTPADOM'!U9</f>
        <v>1831.5747561218395</v>
      </c>
      <c r="AB8" s="22">
        <f>'1. GOSPODARENJE OTPADOM'!V25</f>
        <v>48072.201207777551</v>
      </c>
      <c r="AC8" s="22">
        <f>'1. GOSPODARENJE OTPADOM'!W13</f>
        <v>2144.8005839803568</v>
      </c>
      <c r="AD8" s="22">
        <f>'1. GOSPODARENJE OTPADOM'!X25</f>
        <v>0</v>
      </c>
      <c r="AE8" s="27" t="s">
        <v>27</v>
      </c>
      <c r="AF8" s="107">
        <f>SUM(X8:AE8)</f>
        <v>96643.44017519409</v>
      </c>
    </row>
    <row r="9" spans="1:32" s="3" customFormat="1" ht="24.95" customHeight="1" x14ac:dyDescent="0.2">
      <c r="A9" s="174" t="s">
        <v>8</v>
      </c>
      <c r="B9" s="343" t="s">
        <v>5</v>
      </c>
      <c r="C9" s="102" t="s">
        <v>113</v>
      </c>
      <c r="D9" s="23" t="s">
        <v>27</v>
      </c>
      <c r="E9" s="21">
        <f>'2. GROBLJA GRADA POŽEGE'!F24</f>
        <v>200000</v>
      </c>
      <c r="F9" s="23" t="s">
        <v>27</v>
      </c>
      <c r="G9" s="23" t="s">
        <v>27</v>
      </c>
      <c r="H9" s="23" t="s">
        <v>27</v>
      </c>
      <c r="I9" s="21">
        <f>'2. GROBLJA GRADA POŽEGE'!G24</f>
        <v>555000</v>
      </c>
      <c r="J9" s="23" t="s">
        <v>27</v>
      </c>
      <c r="K9" s="25" t="s">
        <v>27</v>
      </c>
      <c r="L9" s="26">
        <f>SUM(E9:K9)</f>
        <v>755000</v>
      </c>
      <c r="M9" s="102" t="s">
        <v>113</v>
      </c>
      <c r="N9" s="23" t="s">
        <v>27</v>
      </c>
      <c r="O9" s="21">
        <f>'2. GROBLJA GRADA POŽEGE'!J24</f>
        <v>200000</v>
      </c>
      <c r="P9" s="63" t="s">
        <v>27</v>
      </c>
      <c r="Q9" s="63" t="s">
        <v>27</v>
      </c>
      <c r="R9" s="63" t="s">
        <v>27</v>
      </c>
      <c r="S9" s="63" t="s">
        <v>27</v>
      </c>
      <c r="T9" s="63" t="s">
        <v>27</v>
      </c>
      <c r="U9" s="63" t="s">
        <v>27</v>
      </c>
      <c r="V9" s="26">
        <f>SUM(O9:U9)</f>
        <v>200000</v>
      </c>
      <c r="W9" s="102" t="s">
        <v>113</v>
      </c>
      <c r="X9" s="23" t="s">
        <v>27</v>
      </c>
      <c r="Y9" s="21">
        <f>'2. GROBLJA GRADA POŽEGE'!N24</f>
        <v>341100</v>
      </c>
      <c r="Z9" s="63" t="s">
        <v>27</v>
      </c>
      <c r="AA9" s="63" t="s">
        <v>27</v>
      </c>
      <c r="AB9" s="63" t="s">
        <v>27</v>
      </c>
      <c r="AC9" s="63" t="s">
        <v>27</v>
      </c>
      <c r="AD9" s="63" t="s">
        <v>27</v>
      </c>
      <c r="AE9" s="63" t="s">
        <v>27</v>
      </c>
      <c r="AF9" s="26">
        <f>SUM(Y9:AE9)</f>
        <v>341100</v>
      </c>
    </row>
    <row r="10" spans="1:32" s="3" customFormat="1" ht="24.95" customHeight="1" x14ac:dyDescent="0.2">
      <c r="A10" s="174"/>
      <c r="B10" s="343"/>
      <c r="C10" s="108" t="s">
        <v>114</v>
      </c>
      <c r="D10" s="28" t="s">
        <v>27</v>
      </c>
      <c r="E10" s="22">
        <f>E9/7.5345</f>
        <v>26544.56168292521</v>
      </c>
      <c r="F10" s="28" t="s">
        <v>27</v>
      </c>
      <c r="G10" s="28" t="s">
        <v>27</v>
      </c>
      <c r="H10" s="28" t="s">
        <v>122</v>
      </c>
      <c r="I10" s="22">
        <f>I9/7.5345</f>
        <v>73661.158670117453</v>
      </c>
      <c r="J10" s="28" t="s">
        <v>27</v>
      </c>
      <c r="K10" s="27" t="s">
        <v>27</v>
      </c>
      <c r="L10" s="109">
        <f>SUM(E10:K10)</f>
        <v>100205.72035304266</v>
      </c>
      <c r="M10" s="108" t="s">
        <v>114</v>
      </c>
      <c r="N10" s="28" t="s">
        <v>27</v>
      </c>
      <c r="O10" s="22">
        <f>'2. GROBLJA GRADA POŽEGE'!J25</f>
        <v>26544.56168292521</v>
      </c>
      <c r="P10" s="66" t="s">
        <v>27</v>
      </c>
      <c r="Q10" s="66" t="s">
        <v>27</v>
      </c>
      <c r="R10" s="66" t="s">
        <v>27</v>
      </c>
      <c r="S10" s="66" t="s">
        <v>27</v>
      </c>
      <c r="T10" s="66" t="s">
        <v>27</v>
      </c>
      <c r="U10" s="66" t="s">
        <v>27</v>
      </c>
      <c r="V10" s="109">
        <f>SUM(O10:U10)</f>
        <v>26544.56168292521</v>
      </c>
      <c r="W10" s="108" t="s">
        <v>114</v>
      </c>
      <c r="X10" s="28" t="s">
        <v>27</v>
      </c>
      <c r="Y10" s="22">
        <f>'2. GROBLJA GRADA POŽEGE'!N25</f>
        <v>45271.749950228943</v>
      </c>
      <c r="Z10" s="66" t="s">
        <v>27</v>
      </c>
      <c r="AA10" s="66" t="s">
        <v>27</v>
      </c>
      <c r="AB10" s="66" t="s">
        <v>27</v>
      </c>
      <c r="AC10" s="66" t="s">
        <v>27</v>
      </c>
      <c r="AD10" s="66" t="s">
        <v>27</v>
      </c>
      <c r="AE10" s="66" t="s">
        <v>27</v>
      </c>
      <c r="AF10" s="109">
        <f>SUM(Y10:AE10)</f>
        <v>45271.749950228943</v>
      </c>
    </row>
    <row r="11" spans="1:32" s="3" customFormat="1" ht="24.95" customHeight="1" x14ac:dyDescent="0.2">
      <c r="A11" s="163" t="s">
        <v>0</v>
      </c>
      <c r="B11" s="355" t="s">
        <v>6</v>
      </c>
      <c r="C11" s="104" t="s">
        <v>113</v>
      </c>
      <c r="D11" s="63" t="s">
        <v>27</v>
      </c>
      <c r="E11" s="63" t="s">
        <v>27</v>
      </c>
      <c r="F11" s="81">
        <f>'3. GRIJANJE STAMBENIH ZGRADA'!F12</f>
        <v>320000</v>
      </c>
      <c r="G11" s="63" t="s">
        <v>27</v>
      </c>
      <c r="H11" s="63" t="s">
        <v>27</v>
      </c>
      <c r="I11" s="63" t="s">
        <v>27</v>
      </c>
      <c r="J11" s="63" t="s">
        <v>27</v>
      </c>
      <c r="K11" s="64" t="s">
        <v>27</v>
      </c>
      <c r="L11" s="105">
        <f>SUM(F11:K11)</f>
        <v>320000</v>
      </c>
      <c r="M11" s="104" t="s">
        <v>113</v>
      </c>
      <c r="N11" s="63" t="s">
        <v>27</v>
      </c>
      <c r="O11" s="63" t="s">
        <v>27</v>
      </c>
      <c r="P11" s="81">
        <f>'3. GRIJANJE STAMBENIH ZGRADA'!J12</f>
        <v>40000</v>
      </c>
      <c r="Q11" s="63" t="s">
        <v>27</v>
      </c>
      <c r="R11" s="63" t="s">
        <v>27</v>
      </c>
      <c r="S11" s="63" t="s">
        <v>27</v>
      </c>
      <c r="T11" s="63" t="s">
        <v>27</v>
      </c>
      <c r="U11" s="63" t="s">
        <v>27</v>
      </c>
      <c r="V11" s="105">
        <f>SUM(P11:U11)</f>
        <v>40000</v>
      </c>
      <c r="W11" s="104" t="s">
        <v>113</v>
      </c>
      <c r="X11" s="63" t="s">
        <v>27</v>
      </c>
      <c r="Y11" s="63" t="s">
        <v>27</v>
      </c>
      <c r="Z11" s="81">
        <f>'3. GRIJANJE STAMBENIH ZGRADA'!N12</f>
        <v>10000</v>
      </c>
      <c r="AA11" s="63" t="s">
        <v>27</v>
      </c>
      <c r="AB11" s="63" t="s">
        <v>27</v>
      </c>
      <c r="AC11" s="63" t="s">
        <v>27</v>
      </c>
      <c r="AD11" s="63" t="s">
        <v>27</v>
      </c>
      <c r="AE11" s="63" t="s">
        <v>27</v>
      </c>
      <c r="AF11" s="105">
        <f>SUM(Z11:AE11)</f>
        <v>10000</v>
      </c>
    </row>
    <row r="12" spans="1:32" s="3" customFormat="1" ht="24.95" customHeight="1" x14ac:dyDescent="0.2">
      <c r="A12" s="164"/>
      <c r="B12" s="344"/>
      <c r="C12" s="106" t="s">
        <v>114</v>
      </c>
      <c r="D12" s="66" t="s">
        <v>27</v>
      </c>
      <c r="E12" s="66" t="s">
        <v>27</v>
      </c>
      <c r="F12" s="22">
        <f>F11/7.5345</f>
        <v>42471.298692680335</v>
      </c>
      <c r="G12" s="66" t="s">
        <v>27</v>
      </c>
      <c r="H12" s="66" t="s">
        <v>27</v>
      </c>
      <c r="I12" s="66" t="s">
        <v>27</v>
      </c>
      <c r="J12" s="66" t="s">
        <v>27</v>
      </c>
      <c r="K12" s="36" t="s">
        <v>27</v>
      </c>
      <c r="L12" s="110">
        <f>SUM(F12:K12)</f>
        <v>42471.298692680335</v>
      </c>
      <c r="M12" s="106" t="s">
        <v>114</v>
      </c>
      <c r="N12" s="66" t="s">
        <v>27</v>
      </c>
      <c r="O12" s="66" t="s">
        <v>27</v>
      </c>
      <c r="P12" s="22">
        <f>'3. GRIJANJE STAMBENIH ZGRADA'!J13</f>
        <v>5308.9123365850419</v>
      </c>
      <c r="Q12" s="66" t="s">
        <v>27</v>
      </c>
      <c r="R12" s="66" t="s">
        <v>27</v>
      </c>
      <c r="S12" s="66" t="s">
        <v>27</v>
      </c>
      <c r="T12" s="66" t="s">
        <v>27</v>
      </c>
      <c r="U12" s="66" t="s">
        <v>27</v>
      </c>
      <c r="V12" s="110">
        <f>SUM(P12:U12)</f>
        <v>5308.9123365850419</v>
      </c>
      <c r="W12" s="106" t="s">
        <v>114</v>
      </c>
      <c r="X12" s="66" t="s">
        <v>27</v>
      </c>
      <c r="Y12" s="66" t="s">
        <v>27</v>
      </c>
      <c r="Z12" s="22">
        <f>'3. GRIJANJE STAMBENIH ZGRADA'!N13</f>
        <v>1327.2280841462605</v>
      </c>
      <c r="AA12" s="66" t="s">
        <v>27</v>
      </c>
      <c r="AB12" s="66" t="s">
        <v>27</v>
      </c>
      <c r="AC12" s="66" t="s">
        <v>27</v>
      </c>
      <c r="AD12" s="66" t="s">
        <v>27</v>
      </c>
      <c r="AE12" s="66" t="s">
        <v>27</v>
      </c>
      <c r="AF12" s="110">
        <f>SUM(Z12:AE12)</f>
        <v>1327.2280841462605</v>
      </c>
    </row>
    <row r="13" spans="1:32" s="3" customFormat="1" ht="24.95" customHeight="1" x14ac:dyDescent="0.2">
      <c r="A13" s="174" t="s">
        <v>1</v>
      </c>
      <c r="B13" s="343" t="s">
        <v>10</v>
      </c>
      <c r="C13" s="102" t="s">
        <v>113</v>
      </c>
      <c r="D13" s="63" t="s">
        <v>27</v>
      </c>
      <c r="E13" s="63" t="s">
        <v>27</v>
      </c>
      <c r="F13" s="63">
        <f>'4. SLUŽBA NAPLATE PARKIRANJA'!F12</f>
        <v>62000</v>
      </c>
      <c r="G13" s="63" t="s">
        <v>27</v>
      </c>
      <c r="H13" s="63" t="s">
        <v>27</v>
      </c>
      <c r="I13" s="63" t="s">
        <v>27</v>
      </c>
      <c r="J13" s="63" t="s">
        <v>27</v>
      </c>
      <c r="K13" s="64" t="s">
        <v>27</v>
      </c>
      <c r="L13" s="26">
        <f>SUM(F13:K13)</f>
        <v>62000</v>
      </c>
      <c r="M13" s="102" t="s">
        <v>113</v>
      </c>
      <c r="N13" s="63" t="s">
        <v>27</v>
      </c>
      <c r="O13" s="63" t="s">
        <v>27</v>
      </c>
      <c r="P13" s="63">
        <f>'4. SLUŽBA NAPLATE PARKIRANJA'!J12</f>
        <v>62000</v>
      </c>
      <c r="Q13" s="63" t="s">
        <v>27</v>
      </c>
      <c r="R13" s="63" t="s">
        <v>27</v>
      </c>
      <c r="S13" s="63" t="s">
        <v>27</v>
      </c>
      <c r="T13" s="63" t="s">
        <v>27</v>
      </c>
      <c r="U13" s="63" t="s">
        <v>27</v>
      </c>
      <c r="V13" s="26">
        <f>SUM(P13:U13)</f>
        <v>62000</v>
      </c>
      <c r="W13" s="102" t="s">
        <v>113</v>
      </c>
      <c r="X13" s="63" t="s">
        <v>27</v>
      </c>
      <c r="Y13" s="63" t="s">
        <v>27</v>
      </c>
      <c r="Z13" s="63">
        <f>'4. SLUŽBA NAPLATE PARKIRANJA'!N12</f>
        <v>62000</v>
      </c>
      <c r="AA13" s="63" t="s">
        <v>27</v>
      </c>
      <c r="AB13" s="63" t="s">
        <v>27</v>
      </c>
      <c r="AC13" s="63" t="s">
        <v>27</v>
      </c>
      <c r="AD13" s="63" t="s">
        <v>27</v>
      </c>
      <c r="AE13" s="63" t="s">
        <v>27</v>
      </c>
      <c r="AF13" s="26">
        <f>SUM(Z13:AE13)</f>
        <v>62000</v>
      </c>
    </row>
    <row r="14" spans="1:32" s="3" customFormat="1" ht="24.95" customHeight="1" x14ac:dyDescent="0.2">
      <c r="A14" s="174"/>
      <c r="B14" s="343"/>
      <c r="C14" s="108" t="s">
        <v>114</v>
      </c>
      <c r="D14" s="66" t="s">
        <v>27</v>
      </c>
      <c r="E14" s="66" t="s">
        <v>27</v>
      </c>
      <c r="F14" s="22">
        <f>F13/7.5345</f>
        <v>8228.8141217068151</v>
      </c>
      <c r="G14" s="66" t="s">
        <v>27</v>
      </c>
      <c r="H14" s="66" t="s">
        <v>27</v>
      </c>
      <c r="I14" s="66" t="s">
        <v>27</v>
      </c>
      <c r="J14" s="66" t="s">
        <v>27</v>
      </c>
      <c r="K14" s="36" t="s">
        <v>27</v>
      </c>
      <c r="L14" s="109">
        <f>SUM(F14:K14)</f>
        <v>8228.8141217068151</v>
      </c>
      <c r="M14" s="108" t="s">
        <v>114</v>
      </c>
      <c r="N14" s="66" t="s">
        <v>27</v>
      </c>
      <c r="O14" s="66" t="s">
        <v>27</v>
      </c>
      <c r="P14" s="22">
        <f>'4. SLUŽBA NAPLATE PARKIRANJA'!J13</f>
        <v>8228.8141217068151</v>
      </c>
      <c r="Q14" s="66" t="s">
        <v>27</v>
      </c>
      <c r="R14" s="66" t="s">
        <v>27</v>
      </c>
      <c r="S14" s="66" t="s">
        <v>27</v>
      </c>
      <c r="T14" s="66" t="s">
        <v>27</v>
      </c>
      <c r="U14" s="66" t="s">
        <v>27</v>
      </c>
      <c r="V14" s="109">
        <f>SUM(P14:U14)</f>
        <v>8228.8141217068151</v>
      </c>
      <c r="W14" s="108" t="s">
        <v>114</v>
      </c>
      <c r="X14" s="66" t="s">
        <v>27</v>
      </c>
      <c r="Y14" s="66" t="s">
        <v>27</v>
      </c>
      <c r="Z14" s="22">
        <f>'4. SLUŽBA NAPLATE PARKIRANJA'!N13</f>
        <v>8228.8141217068151</v>
      </c>
      <c r="AA14" s="66" t="s">
        <v>27</v>
      </c>
      <c r="AB14" s="66" t="s">
        <v>27</v>
      </c>
      <c r="AC14" s="66" t="s">
        <v>27</v>
      </c>
      <c r="AD14" s="66" t="s">
        <v>27</v>
      </c>
      <c r="AE14" s="66" t="s">
        <v>27</v>
      </c>
      <c r="AF14" s="109">
        <f>SUM(Z14:AE14)</f>
        <v>8228.8141217068151</v>
      </c>
    </row>
    <row r="15" spans="1:32" s="3" customFormat="1" ht="24.95" customHeight="1" x14ac:dyDescent="0.2">
      <c r="A15" s="163" t="s">
        <v>2</v>
      </c>
      <c r="B15" s="355" t="s">
        <v>9</v>
      </c>
      <c r="C15" s="104" t="s">
        <v>113</v>
      </c>
      <c r="D15" s="63" t="s">
        <v>27</v>
      </c>
      <c r="E15" s="63" t="s">
        <v>27</v>
      </c>
      <c r="F15" s="81">
        <f>'5. TRŽNICA'!F14</f>
        <v>60000</v>
      </c>
      <c r="G15" s="63" t="s">
        <v>27</v>
      </c>
      <c r="H15" s="63" t="s">
        <v>27</v>
      </c>
      <c r="I15" s="63" t="s">
        <v>27</v>
      </c>
      <c r="J15" s="63" t="s">
        <v>27</v>
      </c>
      <c r="K15" s="64" t="s">
        <v>27</v>
      </c>
      <c r="L15" s="105">
        <f>SUM(F15:K15)</f>
        <v>60000</v>
      </c>
      <c r="M15" s="104" t="s">
        <v>113</v>
      </c>
      <c r="N15" s="63" t="s">
        <v>27</v>
      </c>
      <c r="O15" s="63" t="s">
        <v>27</v>
      </c>
      <c r="P15" s="81">
        <f>'5. TRŽNICA'!J14</f>
        <v>20000</v>
      </c>
      <c r="Q15" s="63" t="s">
        <v>27</v>
      </c>
      <c r="R15" s="63" t="s">
        <v>27</v>
      </c>
      <c r="S15" s="63" t="s">
        <v>27</v>
      </c>
      <c r="T15" s="63" t="s">
        <v>27</v>
      </c>
      <c r="U15" s="63" t="s">
        <v>27</v>
      </c>
      <c r="V15" s="105">
        <f>SUM(P15:U15)</f>
        <v>20000</v>
      </c>
      <c r="W15" s="104" t="s">
        <v>113</v>
      </c>
      <c r="X15" s="63" t="s">
        <v>27</v>
      </c>
      <c r="Y15" s="63" t="s">
        <v>27</v>
      </c>
      <c r="Z15" s="81">
        <f>'5. TRŽNICA'!N14</f>
        <v>5000</v>
      </c>
      <c r="AA15" s="63" t="s">
        <v>27</v>
      </c>
      <c r="AB15" s="63" t="s">
        <v>27</v>
      </c>
      <c r="AC15" s="63" t="s">
        <v>27</v>
      </c>
      <c r="AD15" s="63" t="s">
        <v>27</v>
      </c>
      <c r="AE15" s="63" t="s">
        <v>27</v>
      </c>
      <c r="AF15" s="105">
        <f>SUM(Z15:AE15)</f>
        <v>5000</v>
      </c>
    </row>
    <row r="16" spans="1:32" s="3" customFormat="1" ht="24.95" customHeight="1" x14ac:dyDescent="0.2">
      <c r="A16" s="164"/>
      <c r="B16" s="344"/>
      <c r="C16" s="106" t="s">
        <v>114</v>
      </c>
      <c r="D16" s="66" t="s">
        <v>27</v>
      </c>
      <c r="E16" s="66" t="s">
        <v>27</v>
      </c>
      <c r="F16" s="22">
        <f>F15/7.5345</f>
        <v>7963.3685048775624</v>
      </c>
      <c r="G16" s="66" t="s">
        <v>27</v>
      </c>
      <c r="H16" s="66" t="s">
        <v>27</v>
      </c>
      <c r="I16" s="66" t="s">
        <v>27</v>
      </c>
      <c r="J16" s="66" t="s">
        <v>27</v>
      </c>
      <c r="K16" s="36" t="s">
        <v>27</v>
      </c>
      <c r="L16" s="110">
        <f>SUM(D16:K16)</f>
        <v>7963.3685048775624</v>
      </c>
      <c r="M16" s="106" t="s">
        <v>114</v>
      </c>
      <c r="N16" s="66" t="s">
        <v>27</v>
      </c>
      <c r="O16" s="66" t="s">
        <v>27</v>
      </c>
      <c r="P16" s="22">
        <f>'5. TRŽNICA'!J15</f>
        <v>2654.4561682925209</v>
      </c>
      <c r="Q16" s="66" t="s">
        <v>27</v>
      </c>
      <c r="R16" s="66" t="s">
        <v>27</v>
      </c>
      <c r="S16" s="66" t="s">
        <v>27</v>
      </c>
      <c r="T16" s="66" t="s">
        <v>27</v>
      </c>
      <c r="U16" s="66" t="s">
        <v>27</v>
      </c>
      <c r="V16" s="110">
        <f>SUM(N16:U16)</f>
        <v>2654.4561682925209</v>
      </c>
      <c r="W16" s="106" t="s">
        <v>114</v>
      </c>
      <c r="X16" s="66" t="s">
        <v>27</v>
      </c>
      <c r="Y16" s="66" t="s">
        <v>27</v>
      </c>
      <c r="Z16" s="22">
        <f>'5. TRŽNICA'!N15</f>
        <v>663.61404207313024</v>
      </c>
      <c r="AA16" s="66" t="s">
        <v>27</v>
      </c>
      <c r="AB16" s="66" t="s">
        <v>27</v>
      </c>
      <c r="AC16" s="66" t="s">
        <v>27</v>
      </c>
      <c r="AD16" s="66" t="s">
        <v>27</v>
      </c>
      <c r="AE16" s="66" t="s">
        <v>27</v>
      </c>
      <c r="AF16" s="110">
        <f>SUM(X16:AE16)</f>
        <v>663.61404207313024</v>
      </c>
    </row>
    <row r="17" spans="1:32" s="3" customFormat="1" ht="24.95" customHeight="1" x14ac:dyDescent="0.2">
      <c r="A17" s="261" t="s">
        <v>3</v>
      </c>
      <c r="B17" s="343" t="s">
        <v>4</v>
      </c>
      <c r="C17" s="102" t="s">
        <v>113</v>
      </c>
      <c r="D17" s="63" t="s">
        <v>27</v>
      </c>
      <c r="E17" s="63" t="s">
        <v>27</v>
      </c>
      <c r="F17" s="21">
        <f>'6. OBJEKTI ZAJEDNIČKIH POTREBA'!F16</f>
        <v>117000</v>
      </c>
      <c r="G17" s="63" t="s">
        <v>27</v>
      </c>
      <c r="H17" s="63" t="s">
        <v>27</v>
      </c>
      <c r="I17" s="63" t="s">
        <v>27</v>
      </c>
      <c r="J17" s="63" t="s">
        <v>27</v>
      </c>
      <c r="K17" s="64">
        <f>'6. OBJEKTI ZAJEDNIČKIH POTREBA'!G16</f>
        <v>27000</v>
      </c>
      <c r="L17" s="26">
        <f>SUM(F17:K17)</f>
        <v>144000</v>
      </c>
      <c r="M17" s="102" t="s">
        <v>113</v>
      </c>
      <c r="N17" s="63" t="s">
        <v>27</v>
      </c>
      <c r="O17" s="63" t="s">
        <v>27</v>
      </c>
      <c r="P17" s="21">
        <f>'6. OBJEKTI ZAJEDNIČKIH POTREBA'!J16</f>
        <v>81000</v>
      </c>
      <c r="Q17" s="63" t="s">
        <v>27</v>
      </c>
      <c r="R17" s="63" t="s">
        <v>27</v>
      </c>
      <c r="S17" s="63" t="s">
        <v>27</v>
      </c>
      <c r="T17" s="63" t="s">
        <v>27</v>
      </c>
      <c r="U17" s="64">
        <f>'6. OBJEKTI ZAJEDNIČKIH POTREBA'!K16</f>
        <v>27000</v>
      </c>
      <c r="V17" s="26">
        <f>SUM(P17:U17)</f>
        <v>108000</v>
      </c>
      <c r="W17" s="102" t="s">
        <v>113</v>
      </c>
      <c r="X17" s="63" t="s">
        <v>27</v>
      </c>
      <c r="Y17" s="63" t="s">
        <v>27</v>
      </c>
      <c r="Z17" s="21">
        <f>'6. OBJEKTI ZAJEDNIČKIH POTREBA'!N16</f>
        <v>69600</v>
      </c>
      <c r="AA17" s="63" t="s">
        <v>27</v>
      </c>
      <c r="AB17" s="63" t="s">
        <v>27</v>
      </c>
      <c r="AC17" s="63" t="s">
        <v>27</v>
      </c>
      <c r="AD17" s="63" t="s">
        <v>27</v>
      </c>
      <c r="AE17" s="64">
        <f>'6. OBJEKTI ZAJEDNIČKIH POTREBA'!O16</f>
        <v>11250</v>
      </c>
      <c r="AF17" s="26">
        <f>SUM(Z17:AE17)</f>
        <v>80850</v>
      </c>
    </row>
    <row r="18" spans="1:32" s="3" customFormat="1" ht="24.95" customHeight="1" x14ac:dyDescent="0.2">
      <c r="A18" s="172"/>
      <c r="B18" s="344"/>
      <c r="C18" s="103" t="s">
        <v>114</v>
      </c>
      <c r="D18" s="66" t="s">
        <v>27</v>
      </c>
      <c r="E18" s="66" t="s">
        <v>27</v>
      </c>
      <c r="F18" s="22">
        <f>F17/7.5345</f>
        <v>15528.568584511248</v>
      </c>
      <c r="G18" s="66" t="s">
        <v>27</v>
      </c>
      <c r="H18" s="66" t="s">
        <v>27</v>
      </c>
      <c r="I18" s="66" t="s">
        <v>27</v>
      </c>
      <c r="J18" s="66" t="s">
        <v>27</v>
      </c>
      <c r="K18" s="88">
        <f>K17/7.5345</f>
        <v>3583.5158271949031</v>
      </c>
      <c r="L18" s="101">
        <f>SUM(F18:K18)</f>
        <v>19112.08441170615</v>
      </c>
      <c r="M18" s="103" t="s">
        <v>114</v>
      </c>
      <c r="N18" s="66" t="s">
        <v>27</v>
      </c>
      <c r="O18" s="66" t="s">
        <v>27</v>
      </c>
      <c r="P18" s="22">
        <f>'6. OBJEKTI ZAJEDNIČKIH POTREBA'!J17</f>
        <v>10750.54748158471</v>
      </c>
      <c r="Q18" s="66" t="s">
        <v>27</v>
      </c>
      <c r="R18" s="66" t="s">
        <v>27</v>
      </c>
      <c r="S18" s="66" t="s">
        <v>27</v>
      </c>
      <c r="T18" s="66" t="s">
        <v>27</v>
      </c>
      <c r="U18" s="88">
        <f>'6. OBJEKTI ZAJEDNIČKIH POTREBA'!K17</f>
        <v>3583.5158271949031</v>
      </c>
      <c r="V18" s="101">
        <f>SUM(P18:U18)</f>
        <v>14334.063308779612</v>
      </c>
      <c r="W18" s="103" t="s">
        <v>114</v>
      </c>
      <c r="X18" s="66" t="s">
        <v>27</v>
      </c>
      <c r="Y18" s="66" t="s">
        <v>27</v>
      </c>
      <c r="Z18" s="22">
        <f>'6. OBJEKTI ZAJEDNIČKIH POTREBA'!N17</f>
        <v>9237.5074656579727</v>
      </c>
      <c r="AA18" s="66" t="s">
        <v>27</v>
      </c>
      <c r="AB18" s="66" t="s">
        <v>27</v>
      </c>
      <c r="AC18" s="66" t="s">
        <v>27</v>
      </c>
      <c r="AD18" s="66" t="s">
        <v>27</v>
      </c>
      <c r="AE18" s="88">
        <f>'6. OBJEKTI ZAJEDNIČKIH POTREBA'!O17</f>
        <v>1493.1315946645429</v>
      </c>
      <c r="AF18" s="101">
        <f>SUM(Z18:AE18)</f>
        <v>10730.639060322515</v>
      </c>
    </row>
    <row r="19" spans="1:32" s="3" customFormat="1" ht="21" customHeight="1" x14ac:dyDescent="0.2">
      <c r="A19" s="199" t="s">
        <v>133</v>
      </c>
      <c r="B19" s="200"/>
      <c r="C19" s="111" t="s">
        <v>113</v>
      </c>
      <c r="D19" s="67">
        <f>D7</f>
        <v>845200</v>
      </c>
      <c r="E19" s="67">
        <f>E9</f>
        <v>200000</v>
      </c>
      <c r="F19" s="67">
        <f>F11+F13+F15+F17</f>
        <v>559000</v>
      </c>
      <c r="G19" s="67">
        <f>G7</f>
        <v>15000</v>
      </c>
      <c r="H19" s="67">
        <f>H7</f>
        <v>362200</v>
      </c>
      <c r="I19" s="67">
        <f>I7+I9</f>
        <v>615000</v>
      </c>
      <c r="J19" s="67">
        <f>J7</f>
        <v>42000</v>
      </c>
      <c r="K19" s="91">
        <f>K17</f>
        <v>27000</v>
      </c>
      <c r="L19" s="85">
        <f>SUM(D19:K19)</f>
        <v>2665400</v>
      </c>
      <c r="M19" s="111" t="s">
        <v>113</v>
      </c>
      <c r="N19" s="67">
        <f>N7</f>
        <v>971597</v>
      </c>
      <c r="O19" s="67">
        <f>O9</f>
        <v>200000</v>
      </c>
      <c r="P19" s="67">
        <f>P11+P13+P15+P17</f>
        <v>203000</v>
      </c>
      <c r="Q19" s="67">
        <f>Q7</f>
        <v>15000</v>
      </c>
      <c r="R19" s="67">
        <f>R7</f>
        <v>362200</v>
      </c>
      <c r="S19" s="67">
        <f>S7</f>
        <v>60000</v>
      </c>
      <c r="T19" s="67">
        <f>T7</f>
        <v>42000</v>
      </c>
      <c r="U19" s="91">
        <f>U17</f>
        <v>27000</v>
      </c>
      <c r="V19" s="85">
        <f>SUM(N19:U19)</f>
        <v>1880797</v>
      </c>
      <c r="W19" s="111" t="s">
        <v>113</v>
      </c>
      <c r="X19" s="67">
        <f>X7</f>
        <v>928797</v>
      </c>
      <c r="Y19" s="67">
        <f>Y9</f>
        <v>341100</v>
      </c>
      <c r="Z19" s="67">
        <f>Z11+Z13+Z15+Z17</f>
        <v>146600</v>
      </c>
      <c r="AA19" s="67">
        <f>AA7</f>
        <v>13800</v>
      </c>
      <c r="AB19" s="67">
        <f>AB7</f>
        <v>362200</v>
      </c>
      <c r="AC19" s="67">
        <f>AC7</f>
        <v>16160</v>
      </c>
      <c r="AD19" s="67">
        <f>AD7</f>
        <v>0</v>
      </c>
      <c r="AE19" s="91">
        <f>AE17</f>
        <v>11250</v>
      </c>
      <c r="AF19" s="85">
        <f>SUM(X19:AE19)</f>
        <v>1819907</v>
      </c>
    </row>
    <row r="20" spans="1:32" s="3" customFormat="1" ht="21" customHeight="1" x14ac:dyDescent="0.2">
      <c r="A20" s="201"/>
      <c r="B20" s="202"/>
      <c r="C20" s="112" t="s">
        <v>114</v>
      </c>
      <c r="D20" s="69">
        <f>D19/7.5345</f>
        <v>112177.31767204193</v>
      </c>
      <c r="E20" s="69">
        <f t="shared" ref="E20:K20" si="0">E19/7.5345</f>
        <v>26544.56168292521</v>
      </c>
      <c r="F20" s="69">
        <f t="shared" si="0"/>
        <v>74192.049903775958</v>
      </c>
      <c r="G20" s="69">
        <f t="shared" si="0"/>
        <v>1990.8421262193906</v>
      </c>
      <c r="H20" s="69">
        <f t="shared" si="0"/>
        <v>48072.201207777551</v>
      </c>
      <c r="I20" s="69">
        <f t="shared" si="0"/>
        <v>81624.527174995019</v>
      </c>
      <c r="J20" s="69">
        <f t="shared" si="0"/>
        <v>5574.3579534142937</v>
      </c>
      <c r="K20" s="70">
        <f t="shared" si="0"/>
        <v>3583.5158271949031</v>
      </c>
      <c r="L20" s="86">
        <f>SUM(D20:K20)</f>
        <v>353759.37354834436</v>
      </c>
      <c r="M20" s="112" t="s">
        <v>114</v>
      </c>
      <c r="N20" s="69">
        <f>N19/7.5345</f>
        <v>128953.08248722542</v>
      </c>
      <c r="O20" s="69">
        <f t="shared" ref="O20:U20" si="1">O19/7.5345</f>
        <v>26544.56168292521</v>
      </c>
      <c r="P20" s="69">
        <f t="shared" si="1"/>
        <v>26942.730108169086</v>
      </c>
      <c r="Q20" s="69">
        <f t="shared" si="1"/>
        <v>1990.8421262193906</v>
      </c>
      <c r="R20" s="69">
        <f t="shared" si="1"/>
        <v>48072.201207777551</v>
      </c>
      <c r="S20" s="69">
        <f t="shared" si="1"/>
        <v>7963.3685048775624</v>
      </c>
      <c r="T20" s="69">
        <f t="shared" si="1"/>
        <v>5574.3579534142937</v>
      </c>
      <c r="U20" s="70">
        <f t="shared" si="1"/>
        <v>3583.5158271949031</v>
      </c>
      <c r="V20" s="86">
        <f>SUM(N20:U20)</f>
        <v>249624.65989780339</v>
      </c>
      <c r="W20" s="112" t="s">
        <v>114</v>
      </c>
      <c r="X20" s="69">
        <f>X19/7.5345</f>
        <v>123272.54628707943</v>
      </c>
      <c r="Y20" s="69">
        <f t="shared" ref="Y20:AE20" si="2">Y19/7.5345</f>
        <v>45271.749950228943</v>
      </c>
      <c r="Z20" s="69">
        <f t="shared" si="2"/>
        <v>19457.163713584177</v>
      </c>
      <c r="AA20" s="69">
        <f t="shared" si="2"/>
        <v>1831.5747561218395</v>
      </c>
      <c r="AB20" s="69">
        <f t="shared" si="2"/>
        <v>48072.201207777551</v>
      </c>
      <c r="AC20" s="69">
        <f t="shared" si="2"/>
        <v>2144.8005839803568</v>
      </c>
      <c r="AD20" s="69">
        <f t="shared" si="2"/>
        <v>0</v>
      </c>
      <c r="AE20" s="70">
        <f t="shared" si="2"/>
        <v>1493.1315946645429</v>
      </c>
      <c r="AF20" s="86">
        <f>SUM(X20:AE20)</f>
        <v>241543.16809343683</v>
      </c>
    </row>
    <row r="21" spans="1:32" s="3" customFormat="1" ht="12.75" customHeight="1" x14ac:dyDescent="0.2">
      <c r="A21" s="6"/>
      <c r="B21" s="6"/>
      <c r="C21" s="6"/>
      <c r="D21" s="6"/>
      <c r="E21" s="6"/>
      <c r="F21" s="6"/>
      <c r="G21" s="6"/>
      <c r="H21" s="6"/>
      <c r="I21" s="6"/>
      <c r="J21" s="6"/>
      <c r="K21" s="6"/>
    </row>
    <row r="22" spans="1:32" ht="12.75" customHeight="1" x14ac:dyDescent="0.2">
      <c r="AF22" s="133"/>
    </row>
    <row r="23" spans="1:32" ht="12.75" customHeight="1" x14ac:dyDescent="0.2">
      <c r="A23" s="346" t="s">
        <v>164</v>
      </c>
      <c r="B23" s="346"/>
      <c r="C23" s="30"/>
      <c r="T23" s="345"/>
      <c r="U23" s="345"/>
      <c r="V23" s="345"/>
      <c r="AD23" s="345" t="s">
        <v>63</v>
      </c>
      <c r="AE23" s="345"/>
      <c r="AF23" s="345"/>
    </row>
    <row r="24" spans="1:32" ht="12.75" customHeight="1" x14ac:dyDescent="0.2"/>
    <row r="25" spans="1:32" x14ac:dyDescent="0.2">
      <c r="T25" s="345"/>
      <c r="U25" s="345"/>
      <c r="V25" s="345"/>
      <c r="AD25" s="345" t="s">
        <v>17</v>
      </c>
      <c r="AE25" s="345"/>
      <c r="AF25" s="345"/>
    </row>
  </sheetData>
  <sheetProtection algorithmName="SHA-512" hashValue="HWjOU5gH1JloH/cTNkewQwtYK27HJfRba+tyJusYfFKktPThvuQOvLkJPZkGh8IfpGaTTrJvIWJ6bTYnAr286w==" saltValue="Vw/9ReLWXyl3H3ffTA/daw==" spinCount="100000" sheet="1" objects="1" scenarios="1"/>
  <mergeCells count="33">
    <mergeCell ref="AD25:AF25"/>
    <mergeCell ref="A2:AF2"/>
    <mergeCell ref="W4:AF4"/>
    <mergeCell ref="W5:W6"/>
    <mergeCell ref="X5:AE5"/>
    <mergeCell ref="AF5:AF6"/>
    <mergeCell ref="AD23:AF23"/>
    <mergeCell ref="M5:M6"/>
    <mergeCell ref="N5:U5"/>
    <mergeCell ref="V5:V6"/>
    <mergeCell ref="A4:L4"/>
    <mergeCell ref="M4:V4"/>
    <mergeCell ref="B13:B14"/>
    <mergeCell ref="A15:A16"/>
    <mergeCell ref="B15:B16"/>
    <mergeCell ref="A17:A18"/>
    <mergeCell ref="A7:A8"/>
    <mergeCell ref="B7:B8"/>
    <mergeCell ref="A9:A10"/>
    <mergeCell ref="B9:B10"/>
    <mergeCell ref="A11:A12"/>
    <mergeCell ref="B11:B12"/>
    <mergeCell ref="L5:L6"/>
    <mergeCell ref="A5:A6"/>
    <mergeCell ref="B5:B6"/>
    <mergeCell ref="D5:K5"/>
    <mergeCell ref="C5:C6"/>
    <mergeCell ref="A13:A14"/>
    <mergeCell ref="B17:B18"/>
    <mergeCell ref="T25:V25"/>
    <mergeCell ref="A23:B23"/>
    <mergeCell ref="T23:V23"/>
    <mergeCell ref="A19:B20"/>
  </mergeCells>
  <pageMargins left="0.39370078740157483" right="0.19685039370078741" top="0.55118110236220474" bottom="0.15748031496062992" header="0.31496062992125984" footer="0.31496062992125984"/>
  <pageSetup paperSize="8" scale="69" orientation="landscape" r:id="rId1"/>
  <headerFooter>
    <oddHeader>&amp;CKOMUNALAC POŽEGA d.o.o. - II. REBALANS PLANA INVESTICIJA I INVESTICIJSKOG ODRŽAVANJA ZA 2023. GODINU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2023-12-21T13:51:50Z</cp:lastPrinted>
  <dcterms:created xsi:type="dcterms:W3CDTF">1998-03-23T19:37:02Z</dcterms:created>
  <dcterms:modified xsi:type="dcterms:W3CDTF">2024-03-08T11:28:46Z</dcterms:modified>
</cp:coreProperties>
</file>